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" yWindow="2320" windowWidth="25040" windowHeight="12840" tabRatio="368" activeTab="0"/>
  </bookViews>
  <sheets>
    <sheet name="Calcul de coûts - Exemp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<sst xmlns="http://schemas.openxmlformats.org/spreadsheetml/2006/main" count="152" uniqueCount="53">
  <si>
    <t>Fuel Price</t>
  </si>
  <si>
    <t>per liter</t>
  </si>
  <si>
    <t>Km</t>
  </si>
  <si>
    <t>Profit</t>
  </si>
  <si>
    <t>Maintenance</t>
  </si>
  <si>
    <t>Admin</t>
  </si>
  <si>
    <t>Administration</t>
  </si>
  <si>
    <t>Taxes</t>
  </si>
  <si>
    <t>Scenario véhicules de location</t>
  </si>
  <si>
    <t>Hypothèses</t>
  </si>
  <si>
    <t>Scenario véhicules de l'organisation</t>
  </si>
  <si>
    <t>Prix du carburant</t>
  </si>
  <si>
    <t>Pneus</t>
  </si>
  <si>
    <t>Coûts liés aux pannes</t>
  </si>
  <si>
    <t>Nombre de pannes</t>
  </si>
  <si>
    <t>Réparation</t>
  </si>
  <si>
    <t>Prix du véhicule</t>
  </si>
  <si>
    <t>Valeur résiduelle</t>
  </si>
  <si>
    <t>Période d'amortissement</t>
  </si>
  <si>
    <t>Coût de main d'œuvre</t>
  </si>
  <si>
    <t>Péages</t>
  </si>
  <si>
    <t>Assurance véhicule</t>
  </si>
  <si>
    <t>Sécurité Sociale</t>
  </si>
  <si>
    <t>Taxes routières</t>
  </si>
  <si>
    <t>par jour</t>
  </si>
  <si>
    <t>km/litre</t>
  </si>
  <si>
    <t>en cas de sous traitance</t>
  </si>
  <si>
    <t>coût pour un jeu de nouveau pneus</t>
  </si>
  <si>
    <t>nombre de kilomètres</t>
  </si>
  <si>
    <t>coût de maintenance annuelle</t>
  </si>
  <si>
    <t>moyenne des couts de pannes, par panne</t>
  </si>
  <si>
    <t>nombre de pannes annuelles</t>
  </si>
  <si>
    <t>coûts de réparation annuel</t>
  </si>
  <si>
    <t>Achat + frais annexes (transport, douanes et frais d'importation / enregistrement)</t>
  </si>
  <si>
    <t>Revenu après la vente</t>
  </si>
  <si>
    <t>nombre d'années</t>
  </si>
  <si>
    <t>salaire et per diem mensuel</t>
  </si>
  <si>
    <t>par an</t>
  </si>
  <si>
    <t>tous les frais admins y compris gestionnaire de flotte)</t>
  </si>
  <si>
    <t>Consommation de carburant</t>
  </si>
  <si>
    <t>Remplacement des pneux (fréquence)</t>
  </si>
  <si>
    <t>Assurance</t>
  </si>
  <si>
    <t>Carburant</t>
  </si>
  <si>
    <t>Péage</t>
  </si>
  <si>
    <t>Main d'œuvre</t>
  </si>
  <si>
    <t>Amortissement</t>
  </si>
  <si>
    <t>Taxes routieres</t>
  </si>
  <si>
    <t>coût par jour</t>
  </si>
  <si>
    <t>Coût journalier sans le bénéfice et avant les taxes</t>
  </si>
  <si>
    <t>Coût journalier avec bénéfice</t>
  </si>
  <si>
    <t>Coûts totaux annuels</t>
  </si>
  <si>
    <t>Coût total par jour</t>
  </si>
  <si>
    <t>Coût par km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</si>
</sst>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-;&quot;€&quot;#,##0\-"/>
    <numFmt numFmtId="173" formatCode="&quot;€&quot;#,##0_-;[Red]&quot;€&quot;#,##0\-"/>
    <numFmt numFmtId="174" formatCode="&quot;€&quot;#,##0.00_-;&quot;€&quot;#,##0.00\-"/>
    <numFmt numFmtId="175" formatCode="&quot;€&quot;#,##0.00_-;[Red]&quot;€&quot;#,##0.00\-"/>
    <numFmt numFmtId="176" formatCode="_-&quot;€&quot;* #,##0_-;_-&quot;€&quot;* #,##0\-;_-&quot;€&quot;* &quot;-&quot;_-;_-@_-"/>
    <numFmt numFmtId="177" formatCode="_-* #,##0_-;_-* #,##0\-;_-* &quot;-&quot;_-;_-@_-"/>
    <numFmt numFmtId="178" formatCode="_-&quot;€&quot;* #,##0.00_-;_-&quot;€&quot;* #,##0.00\-;_-&quot;€&quot;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0.0"/>
    <numFmt numFmtId="187" formatCode="_-* #,##0.0_-;_-* #,##0.0\-;_-* &quot;-&quot;??_-;_-@_-"/>
    <numFmt numFmtId="188" formatCode="_-* #,##0_-;_-* #,##0\-;_-* &quot;-&quot;??_-;_-@_-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4" borderId="0" xfId="0" applyFont="1" applyFill="1" applyAlignment="1">
      <alignment horizontal="right"/>
    </xf>
    <xf numFmtId="186" fontId="0" fillId="34" borderId="0" xfId="0" applyNumberFormat="1" applyFill="1" applyAlignment="1">
      <alignment/>
    </xf>
    <xf numFmtId="186" fontId="0" fillId="0" borderId="0" xfId="0" applyNumberFormat="1" applyFill="1" applyAlignment="1">
      <alignment/>
    </xf>
    <xf numFmtId="186" fontId="0" fillId="0" borderId="12" xfId="0" applyNumberFormat="1" applyFill="1" applyBorder="1" applyAlignment="1">
      <alignment/>
    </xf>
    <xf numFmtId="186" fontId="0" fillId="0" borderId="13" xfId="0" applyNumberFormat="1" applyBorder="1" applyAlignment="1">
      <alignment/>
    </xf>
    <xf numFmtId="18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8" fontId="0" fillId="35" borderId="0" xfId="42" applyNumberFormat="1" applyFill="1" applyBorder="1" applyAlignment="1">
      <alignment horizontal="right"/>
    </xf>
    <xf numFmtId="188" fontId="0" fillId="35" borderId="0" xfId="42" applyNumberFormat="1" applyFill="1" applyBorder="1" applyAlignment="1">
      <alignment/>
    </xf>
    <xf numFmtId="188" fontId="0" fillId="35" borderId="11" xfId="42" applyNumberFormat="1" applyFill="1" applyBorder="1" applyAlignment="1">
      <alignment/>
    </xf>
    <xf numFmtId="9" fontId="0" fillId="35" borderId="0" xfId="57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34" borderId="12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="130" zoomScaleNormal="130" zoomScalePageLayoutView="0" workbookViewId="0" topLeftCell="B1">
      <pane ySplit="2" topLeftCell="A3" activePane="bottomLeft" state="frozen"/>
      <selection pane="topLeft" activeCell="A1" sqref="A1"/>
      <selection pane="bottomLeft" activeCell="G24" sqref="G24:G36"/>
    </sheetView>
  </sheetViews>
  <sheetFormatPr defaultColWidth="8.8515625" defaultRowHeight="12.75" outlineLevelRow="1" outlineLevelCol="2"/>
  <cols>
    <col min="1" max="1" width="33.8515625" style="0" customWidth="1"/>
    <col min="2" max="2" width="16.7109375" style="0" customWidth="1"/>
    <col min="3" max="3" width="38.140625" style="0" bestFit="1" customWidth="1" outlineLevel="2"/>
    <col min="4" max="4" width="5.140625" style="0" customWidth="1"/>
    <col min="5" max="5" width="29.28125" style="0" customWidth="1"/>
    <col min="6" max="6" width="14.00390625" style="0" customWidth="1"/>
    <col min="7" max="7" width="41.421875" style="0" customWidth="1"/>
  </cols>
  <sheetData>
    <row r="1" spans="2:6" ht="25.5" customHeight="1">
      <c r="B1" s="1" t="s">
        <v>8</v>
      </c>
      <c r="F1" s="1" t="s">
        <v>10</v>
      </c>
    </row>
    <row r="2" spans="1:5" ht="6.75" customHeight="1">
      <c r="A2" s="2"/>
      <c r="E2" s="2"/>
    </row>
    <row r="3" spans="1:7" ht="12.75">
      <c r="A3" s="3"/>
      <c r="B3" s="4" t="s">
        <v>9</v>
      </c>
      <c r="C3" s="5"/>
      <c r="E3" s="3"/>
      <c r="F3" s="4" t="s">
        <v>9</v>
      </c>
      <c r="G3" s="5"/>
    </row>
    <row r="4" spans="1:7" ht="12.75">
      <c r="A4" s="6" t="s">
        <v>11</v>
      </c>
      <c r="B4" s="21"/>
      <c r="C4" s="7" t="s">
        <v>1</v>
      </c>
      <c r="E4" s="6" t="s">
        <v>0</v>
      </c>
      <c r="F4" s="21"/>
      <c r="G4" s="7" t="s">
        <v>1</v>
      </c>
    </row>
    <row r="5" spans="1:7" ht="12.75">
      <c r="A5" s="6" t="s">
        <v>2</v>
      </c>
      <c r="B5" s="21"/>
      <c r="C5" s="25" t="s">
        <v>24</v>
      </c>
      <c r="E5" s="6" t="s">
        <v>2</v>
      </c>
      <c r="F5" s="21"/>
      <c r="G5" s="25" t="s">
        <v>24</v>
      </c>
    </row>
    <row r="6" spans="1:7" ht="12.75">
      <c r="A6" s="6" t="s">
        <v>39</v>
      </c>
      <c r="B6" s="21"/>
      <c r="C6" s="26" t="s">
        <v>25</v>
      </c>
      <c r="E6" s="6" t="s">
        <v>39</v>
      </c>
      <c r="F6" s="21"/>
      <c r="G6" s="26" t="s">
        <v>25</v>
      </c>
    </row>
    <row r="7" spans="1:7" ht="12.75">
      <c r="A7" s="6" t="s">
        <v>3</v>
      </c>
      <c r="B7" s="24"/>
      <c r="C7" s="25" t="s">
        <v>26</v>
      </c>
      <c r="E7" s="6" t="s">
        <v>3</v>
      </c>
      <c r="F7" s="21"/>
      <c r="G7" s="25" t="s">
        <v>26</v>
      </c>
    </row>
    <row r="8" spans="1:7" ht="12.75">
      <c r="A8" s="6" t="s">
        <v>12</v>
      </c>
      <c r="B8" s="21"/>
      <c r="C8" s="25" t="s">
        <v>27</v>
      </c>
      <c r="E8" s="6" t="s">
        <v>12</v>
      </c>
      <c r="F8" s="21"/>
      <c r="G8" s="25" t="s">
        <v>27</v>
      </c>
    </row>
    <row r="9" spans="1:7" ht="12.75">
      <c r="A9" s="6" t="s">
        <v>40</v>
      </c>
      <c r="B9" s="21"/>
      <c r="C9" s="25" t="s">
        <v>28</v>
      </c>
      <c r="E9" s="6" t="s">
        <v>40</v>
      </c>
      <c r="F9" s="21"/>
      <c r="G9" s="25" t="s">
        <v>28</v>
      </c>
    </row>
    <row r="10" spans="1:7" ht="12.75">
      <c r="A10" s="6" t="s">
        <v>4</v>
      </c>
      <c r="B10" s="21"/>
      <c r="C10" s="25" t="s">
        <v>29</v>
      </c>
      <c r="E10" s="6" t="s">
        <v>4</v>
      </c>
      <c r="F10" s="21"/>
      <c r="G10" s="25" t="s">
        <v>29</v>
      </c>
    </row>
    <row r="11" spans="1:7" ht="12.75">
      <c r="A11" s="6" t="s">
        <v>13</v>
      </c>
      <c r="B11" s="21"/>
      <c r="C11" s="25" t="s">
        <v>30</v>
      </c>
      <c r="E11" s="6" t="s">
        <v>13</v>
      </c>
      <c r="F11" s="21"/>
      <c r="G11" s="25" t="s">
        <v>30</v>
      </c>
    </row>
    <row r="12" spans="1:7" ht="12.75">
      <c r="A12" s="6" t="s">
        <v>14</v>
      </c>
      <c r="B12" s="21"/>
      <c r="C12" s="25" t="s">
        <v>31</v>
      </c>
      <c r="E12" s="6" t="s">
        <v>14</v>
      </c>
      <c r="F12" s="21"/>
      <c r="G12" s="25" t="s">
        <v>31</v>
      </c>
    </row>
    <row r="13" spans="1:7" ht="12.75">
      <c r="A13" s="6" t="s">
        <v>15</v>
      </c>
      <c r="B13" s="21"/>
      <c r="C13" s="25" t="s">
        <v>32</v>
      </c>
      <c r="E13" s="6" t="s">
        <v>15</v>
      </c>
      <c r="F13" s="21"/>
      <c r="G13" s="25" t="s">
        <v>32</v>
      </c>
    </row>
    <row r="14" spans="1:7" ht="12.75">
      <c r="A14" s="6" t="s">
        <v>16</v>
      </c>
      <c r="B14" s="21"/>
      <c r="C14" s="25" t="s">
        <v>33</v>
      </c>
      <c r="E14" s="6" t="s">
        <v>16</v>
      </c>
      <c r="F14" s="21"/>
      <c r="G14" s="25" t="s">
        <v>33</v>
      </c>
    </row>
    <row r="15" spans="1:7" ht="12.75">
      <c r="A15" s="6" t="s">
        <v>17</v>
      </c>
      <c r="B15" s="21"/>
      <c r="C15" s="25" t="s">
        <v>34</v>
      </c>
      <c r="E15" s="6" t="s">
        <v>17</v>
      </c>
      <c r="F15" s="21"/>
      <c r="G15" s="25" t="s">
        <v>34</v>
      </c>
    </row>
    <row r="16" spans="1:7" ht="12.75">
      <c r="A16" s="6" t="s">
        <v>18</v>
      </c>
      <c r="B16" s="21"/>
      <c r="C16" s="25" t="s">
        <v>35</v>
      </c>
      <c r="E16" s="6" t="s">
        <v>18</v>
      </c>
      <c r="F16" s="21"/>
      <c r="G16" s="25" t="s">
        <v>35</v>
      </c>
    </row>
    <row r="17" spans="1:7" ht="12.75">
      <c r="A17" s="6" t="s">
        <v>19</v>
      </c>
      <c r="B17" s="21"/>
      <c r="C17" s="25" t="s">
        <v>36</v>
      </c>
      <c r="E17" s="6" t="s">
        <v>19</v>
      </c>
      <c r="F17" s="21"/>
      <c r="G17" s="25" t="s">
        <v>36</v>
      </c>
    </row>
    <row r="18" spans="1:7" ht="12.75">
      <c r="A18" s="6" t="s">
        <v>20</v>
      </c>
      <c r="B18" s="21"/>
      <c r="C18" s="25" t="s">
        <v>24</v>
      </c>
      <c r="E18" s="6" t="s">
        <v>20</v>
      </c>
      <c r="F18" s="21"/>
      <c r="G18" s="25" t="s">
        <v>24</v>
      </c>
    </row>
    <row r="19" spans="1:7" ht="12.75">
      <c r="A19" s="6" t="s">
        <v>21</v>
      </c>
      <c r="B19" s="22"/>
      <c r="C19" s="25" t="s">
        <v>37</v>
      </c>
      <c r="E19" s="6" t="s">
        <v>21</v>
      </c>
      <c r="F19" s="22"/>
      <c r="G19" s="25" t="s">
        <v>37</v>
      </c>
    </row>
    <row r="20" spans="1:7" ht="12.75">
      <c r="A20" s="6" t="s">
        <v>22</v>
      </c>
      <c r="B20" s="22"/>
      <c r="C20" s="25" t="s">
        <v>37</v>
      </c>
      <c r="E20" s="6" t="s">
        <v>22</v>
      </c>
      <c r="F20" s="22"/>
      <c r="G20" s="25" t="s">
        <v>37</v>
      </c>
    </row>
    <row r="21" spans="1:7" ht="12.75">
      <c r="A21" s="6" t="s">
        <v>23</v>
      </c>
      <c r="B21" s="22"/>
      <c r="C21" s="25" t="s">
        <v>37</v>
      </c>
      <c r="E21" s="6" t="s">
        <v>23</v>
      </c>
      <c r="F21" s="22"/>
      <c r="G21" s="25" t="s">
        <v>37</v>
      </c>
    </row>
    <row r="22" spans="1:7" ht="12.75">
      <c r="A22" s="8" t="s">
        <v>5</v>
      </c>
      <c r="B22" s="23"/>
      <c r="C22" s="9" t="s">
        <v>38</v>
      </c>
      <c r="E22" s="8" t="s">
        <v>5</v>
      </c>
      <c r="F22" s="23"/>
      <c r="G22" s="9" t="s">
        <v>38</v>
      </c>
    </row>
    <row r="23" spans="1:5" ht="7.5" customHeight="1">
      <c r="A23" s="2"/>
      <c r="E23" s="2"/>
    </row>
    <row r="24" spans="1:7" ht="12.75" outlineLevel="1">
      <c r="A24" s="27" t="s">
        <v>41</v>
      </c>
      <c r="B24" s="11">
        <f>B19/251</f>
        <v>0</v>
      </c>
      <c r="C24" s="29" t="s">
        <v>47</v>
      </c>
      <c r="E24" s="27" t="s">
        <v>41</v>
      </c>
      <c r="F24" s="11">
        <f>F19/251</f>
        <v>0</v>
      </c>
      <c r="G24" s="29" t="s">
        <v>47</v>
      </c>
    </row>
    <row r="25" spans="1:7" ht="12.75" outlineLevel="1">
      <c r="A25" s="27" t="s">
        <v>42</v>
      </c>
      <c r="B25" s="11" t="e">
        <f>B5/B6*B4</f>
        <v>#DIV/0!</v>
      </c>
      <c r="C25" s="29" t="s">
        <v>47</v>
      </c>
      <c r="E25" s="27" t="s">
        <v>42</v>
      </c>
      <c r="F25" s="11" t="e">
        <f>F5/F6*F4</f>
        <v>#DIV/0!</v>
      </c>
      <c r="G25" s="29" t="s">
        <v>47</v>
      </c>
    </row>
    <row r="26" spans="1:7" ht="12.75" outlineLevel="1">
      <c r="A26" s="27" t="s">
        <v>43</v>
      </c>
      <c r="B26" s="11">
        <f>+B18</f>
        <v>0</v>
      </c>
      <c r="C26" s="29" t="s">
        <v>47</v>
      </c>
      <c r="E26" s="27" t="s">
        <v>43</v>
      </c>
      <c r="F26" s="11">
        <f>+F18</f>
        <v>0</v>
      </c>
      <c r="G26" s="29" t="s">
        <v>47</v>
      </c>
    </row>
    <row r="27" spans="1:7" ht="12.75" outlineLevel="1">
      <c r="A27" s="27" t="s">
        <v>44</v>
      </c>
      <c r="B27" s="12">
        <f>+(B17*12)/251</f>
        <v>0</v>
      </c>
      <c r="C27" s="29" t="s">
        <v>47</v>
      </c>
      <c r="E27" s="27" t="s">
        <v>44</v>
      </c>
      <c r="F27" s="12">
        <f>+(F17*12)/251</f>
        <v>0</v>
      </c>
      <c r="G27" s="29" t="s">
        <v>47</v>
      </c>
    </row>
    <row r="28" spans="1:7" ht="12.75" outlineLevel="1">
      <c r="A28" s="10" t="s">
        <v>6</v>
      </c>
      <c r="B28" s="12">
        <f>B22*12/251</f>
        <v>0</v>
      </c>
      <c r="C28" s="29" t="s">
        <v>47</v>
      </c>
      <c r="E28" s="10" t="s">
        <v>6</v>
      </c>
      <c r="F28" s="12">
        <f>F22*12/251</f>
        <v>0</v>
      </c>
      <c r="G28" s="29" t="s">
        <v>47</v>
      </c>
    </row>
    <row r="29" spans="1:7" ht="12.75" outlineLevel="1">
      <c r="A29" s="27" t="s">
        <v>12</v>
      </c>
      <c r="B29" s="12" t="e">
        <f>B8/(B9/B5)</f>
        <v>#DIV/0!</v>
      </c>
      <c r="C29" s="29" t="s">
        <v>47</v>
      </c>
      <c r="E29" s="27" t="s">
        <v>12</v>
      </c>
      <c r="F29" s="12" t="e">
        <f>F8/(F9/F5)</f>
        <v>#DIV/0!</v>
      </c>
      <c r="G29" s="29" t="s">
        <v>47</v>
      </c>
    </row>
    <row r="30" spans="1:7" ht="12.75" outlineLevel="1">
      <c r="A30" s="10" t="s">
        <v>4</v>
      </c>
      <c r="B30" s="12">
        <f>B10/251</f>
        <v>0</v>
      </c>
      <c r="C30" s="29" t="s">
        <v>47</v>
      </c>
      <c r="E30" s="10" t="s">
        <v>4</v>
      </c>
      <c r="F30" s="12">
        <f>F10/251</f>
        <v>0</v>
      </c>
      <c r="G30" s="29" t="s">
        <v>47</v>
      </c>
    </row>
    <row r="31" spans="1:7" ht="12.75" outlineLevel="1">
      <c r="A31" s="27" t="s">
        <v>45</v>
      </c>
      <c r="B31" s="12" t="e">
        <f>(B14-B15)/B16/251</f>
        <v>#DIV/0!</v>
      </c>
      <c r="C31" s="29" t="s">
        <v>47</v>
      </c>
      <c r="E31" s="27" t="s">
        <v>45</v>
      </c>
      <c r="F31" s="12" t="e">
        <f>(F14-F15)/F16/251</f>
        <v>#DIV/0!</v>
      </c>
      <c r="G31" s="29" t="s">
        <v>47</v>
      </c>
    </row>
    <row r="32" spans="1:7" ht="12.75" outlineLevel="1">
      <c r="A32" s="27" t="s">
        <v>13</v>
      </c>
      <c r="B32" s="12">
        <f>(B11*B12)/251</f>
        <v>0</v>
      </c>
      <c r="C32" s="29" t="s">
        <v>47</v>
      </c>
      <c r="E32" s="27" t="s">
        <v>13</v>
      </c>
      <c r="F32" s="12">
        <f>(F11*F12)/251</f>
        <v>0</v>
      </c>
      <c r="G32" s="29" t="s">
        <v>47</v>
      </c>
    </row>
    <row r="33" spans="1:7" ht="12.75" outlineLevel="1">
      <c r="A33" s="27" t="s">
        <v>15</v>
      </c>
      <c r="B33" s="12">
        <f>B13/251</f>
        <v>0</v>
      </c>
      <c r="C33" s="29" t="s">
        <v>47</v>
      </c>
      <c r="E33" s="27" t="s">
        <v>15</v>
      </c>
      <c r="F33" s="12">
        <f>F13/251</f>
        <v>0</v>
      </c>
      <c r="G33" s="29" t="s">
        <v>47</v>
      </c>
    </row>
    <row r="34" spans="1:7" ht="12.75" outlineLevel="1">
      <c r="A34" s="28" t="s">
        <v>22</v>
      </c>
      <c r="B34" s="12">
        <f>B20/251</f>
        <v>0</v>
      </c>
      <c r="C34" s="29" t="s">
        <v>47</v>
      </c>
      <c r="E34" s="28" t="s">
        <v>22</v>
      </c>
      <c r="F34" s="12">
        <f>F20/251</f>
        <v>0</v>
      </c>
      <c r="G34" s="29" t="s">
        <v>47</v>
      </c>
    </row>
    <row r="35" spans="1:7" ht="12.75" outlineLevel="1">
      <c r="A35" s="27" t="s">
        <v>46</v>
      </c>
      <c r="B35" s="12">
        <f>B21/251</f>
        <v>0</v>
      </c>
      <c r="C35" s="29" t="s">
        <v>47</v>
      </c>
      <c r="E35" s="27" t="s">
        <v>46</v>
      </c>
      <c r="F35" s="12">
        <f>F21/251</f>
        <v>0</v>
      </c>
      <c r="G35" s="29" t="s">
        <v>47</v>
      </c>
    </row>
    <row r="36" spans="1:7" ht="12.75" outlineLevel="1">
      <c r="A36" s="10" t="s">
        <v>7</v>
      </c>
      <c r="B36" s="12">
        <f>+((B17*12)/251)*5%</f>
        <v>0</v>
      </c>
      <c r="C36" s="29" t="s">
        <v>47</v>
      </c>
      <c r="E36" s="10" t="s">
        <v>7</v>
      </c>
      <c r="F36" s="12">
        <f>+((F17*12)/251)*5%</f>
        <v>0</v>
      </c>
      <c r="G36" s="29" t="s">
        <v>47</v>
      </c>
    </row>
    <row r="37" ht="12.75" customHeight="1"/>
    <row r="38" spans="1:7" ht="13.5" thickBot="1">
      <c r="A38" s="30" t="s">
        <v>48</v>
      </c>
      <c r="B38" s="13" t="e">
        <f>SUM(B24:B36)</f>
        <v>#DIV/0!</v>
      </c>
      <c r="C38" s="30" t="s">
        <v>48</v>
      </c>
      <c r="E38" s="30" t="s">
        <v>48</v>
      </c>
      <c r="F38" s="13" t="e">
        <f>SUM(F24:F36)</f>
        <v>#DIV/0!</v>
      </c>
      <c r="G38" s="30" t="s">
        <v>48</v>
      </c>
    </row>
    <row r="39" spans="1:7" ht="13.5" thickBot="1">
      <c r="A39" s="31" t="s">
        <v>49</v>
      </c>
      <c r="B39" s="14" t="e">
        <f>+SUM(B24:B36)*(1+B7)</f>
        <v>#DIV/0!</v>
      </c>
      <c r="C39" s="31" t="s">
        <v>49</v>
      </c>
      <c r="E39" s="31" t="s">
        <v>49</v>
      </c>
      <c r="F39" s="14" t="e">
        <f>+SUM(F24:F36)*(1+F7)</f>
        <v>#DIV/0!</v>
      </c>
      <c r="G39" s="31" t="s">
        <v>49</v>
      </c>
    </row>
    <row r="40" spans="2:6" ht="13.5" thickTop="1">
      <c r="B40" s="15"/>
      <c r="F40" s="15"/>
    </row>
    <row r="41" spans="1:7" ht="12.75" outlineLevel="1">
      <c r="A41" s="32" t="s">
        <v>50</v>
      </c>
      <c r="B41" s="17" t="e">
        <f>+B39*251</f>
        <v>#DIV/0!</v>
      </c>
      <c r="C41" s="32" t="s">
        <v>50</v>
      </c>
      <c r="E41" s="32" t="s">
        <v>50</v>
      </c>
      <c r="F41" s="17" t="e">
        <f>+F39*251</f>
        <v>#DIV/0!</v>
      </c>
      <c r="G41" s="32" t="s">
        <v>50</v>
      </c>
    </row>
    <row r="43" spans="1:7" ht="12.75">
      <c r="A43" s="32" t="s">
        <v>51</v>
      </c>
      <c r="B43" s="18" t="e">
        <f>B41/250</f>
        <v>#DIV/0!</v>
      </c>
      <c r="C43" s="32" t="s">
        <v>51</v>
      </c>
      <c r="E43" s="32" t="s">
        <v>51</v>
      </c>
      <c r="F43" s="18" t="e">
        <f>F41/250</f>
        <v>#DIV/0!</v>
      </c>
      <c r="G43" s="32" t="s">
        <v>51</v>
      </c>
    </row>
    <row r="44" spans="1:7" ht="12.75">
      <c r="A44" s="16"/>
      <c r="C44" s="16"/>
      <c r="E44" s="16"/>
      <c r="G44" s="16"/>
    </row>
    <row r="45" spans="1:7" ht="12.75">
      <c r="A45" s="32" t="s">
        <v>52</v>
      </c>
      <c r="B45" s="19" t="e">
        <f>B43/B5</f>
        <v>#DIV/0!</v>
      </c>
      <c r="C45" s="32" t="s">
        <v>52</v>
      </c>
      <c r="E45" s="32" t="s">
        <v>52</v>
      </c>
      <c r="F45" s="19" t="e">
        <f>F43/F5</f>
        <v>#DIV/0!</v>
      </c>
      <c r="G45" s="32" t="s">
        <v>52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"/>
  <sheetViews>
    <sheetView zoomScale="110" zoomScaleNormal="110" zoomScalePageLayoutView="0" workbookViewId="0" topLeftCell="A1">
      <selection activeCell="A1" sqref="A1:IV16384"/>
    </sheetView>
  </sheetViews>
  <sheetFormatPr defaultColWidth="8.8515625" defaultRowHeight="12.75"/>
  <sheetData>
    <row r="2" ht="12.75">
      <c r="B2" s="20"/>
    </row>
    <row r="3" ht="12.75">
      <c r="B3" s="20"/>
    </row>
    <row r="4" ht="12.75">
      <c r="B4" s="20"/>
    </row>
    <row r="5" ht="12.75">
      <c r="B5" s="20"/>
    </row>
    <row r="6" ht="12.75">
      <c r="B6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 rothschild</cp:lastModifiedBy>
  <dcterms:created xsi:type="dcterms:W3CDTF">2015-12-07T07:49:13Z</dcterms:created>
  <dcterms:modified xsi:type="dcterms:W3CDTF">2023-07-13T20:07:29Z</dcterms:modified>
  <cp:category/>
  <cp:version/>
  <cp:contentType/>
  <cp:contentStatus/>
</cp:coreProperties>
</file>