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drawings/drawing6.xml" ContentType="application/vnd.openxmlformats-officedocument.drawing+xml"/>
  <Override PartName="/xl/ctrlProps/ctrlProp2.xml" ContentType="application/vnd.ms-excel.controlpropertie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C:\Users\Genevieve\Desktop\"/>
    </mc:Choice>
  </mc:AlternateContent>
  <xr:revisionPtr revIDLastSave="0" documentId="8_{1407E6BE-9680-4971-9106-075827A026B2}" xr6:coauthVersionLast="47" xr6:coauthVersionMax="47" xr10:uidLastSave="{00000000-0000-0000-0000-000000000000}"/>
  <bookViews>
    <workbookView xWindow="-110" yWindow="-110" windowWidth="19420" windowHeight="11500" xr2:uid="{81747CB2-2145-49CD-9730-AAF04572FF4E}"/>
  </bookViews>
  <sheets>
    <sheet name="4.1-Couts de base (annuel)" sheetId="7" r:id="rId1"/>
    <sheet name="4.2-Collecte des données" sheetId="10" r:id="rId2"/>
    <sheet name="4.3-Données hors shuttle" sheetId="3" r:id="rId3"/>
    <sheet name="4.3-Données shuttle" sheetId="1" r:id="rId4"/>
    <sheet name="4.3-Couts hors shuttle" sheetId="4" r:id="rId5"/>
    <sheet name="4.3-Couts shuttle" sheetId="2" r:id="rId6"/>
    <sheet name="4.3-Bilan" sheetId="5" r:id="rId7"/>
    <sheet name="4.4-Demande remboursement" sheetId="8" r:id="rId8"/>
    <sheet name="Consolidated list" sheetId="6" state="hidden" r:id="rId9"/>
  </sheets>
  <externalReferences>
    <externalReference r:id="rId10"/>
    <externalReference r:id="rId11"/>
  </externalReferences>
  <definedNames>
    <definedName name="_Toc220231495" localSheetId="7">'4.4-Demande remboursement'!$B$7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1" i="7" l="1"/>
  <c r="I70" i="7"/>
  <c r="I69" i="7"/>
  <c r="H47" i="7"/>
  <c r="D47" i="7"/>
  <c r="I46" i="7"/>
  <c r="H46" i="7"/>
  <c r="G46" i="7"/>
  <c r="F46" i="7"/>
  <c r="E46" i="7"/>
  <c r="D46" i="7"/>
  <c r="I42" i="7"/>
  <c r="I47" i="7" s="1"/>
  <c r="H42" i="7"/>
  <c r="G42" i="7"/>
  <c r="G47" i="7" s="1"/>
  <c r="F42" i="7"/>
  <c r="F47" i="7" s="1"/>
  <c r="E42" i="7"/>
  <c r="E47" i="7" s="1"/>
  <c r="J45" i="7" s="1"/>
  <c r="D42" i="7"/>
  <c r="J40" i="7"/>
  <c r="J31" i="7"/>
  <c r="J27" i="7"/>
  <c r="J23" i="7"/>
  <c r="J19" i="7"/>
  <c r="D19" i="7"/>
  <c r="D16" i="7"/>
  <c r="J16" i="7" s="1"/>
  <c r="J13" i="7"/>
  <c r="D13" i="7"/>
  <c r="J50" i="7" l="1"/>
  <c r="J35" i="7"/>
  <c r="E97" i="7" l="1"/>
  <c r="E89" i="7"/>
  <c r="E88" i="7"/>
  <c r="J88" i="7" s="1"/>
  <c r="E87" i="7"/>
  <c r="J87" i="7" s="1"/>
  <c r="E86" i="7"/>
  <c r="E78" i="7"/>
  <c r="E70" i="7"/>
  <c r="J59" i="7"/>
  <c r="E98" i="7"/>
  <c r="E94" i="7"/>
  <c r="J94" i="7" s="1"/>
  <c r="E93" i="7"/>
  <c r="J93" i="7" s="1"/>
  <c r="E92" i="7"/>
  <c r="J92" i="7" s="1"/>
  <c r="E91" i="7"/>
  <c r="E79" i="7"/>
  <c r="J79" i="7" s="1"/>
  <c r="E71" i="7"/>
  <c r="E99" i="7"/>
  <c r="J99" i="7" s="1"/>
  <c r="E95" i="7"/>
  <c r="E80" i="7"/>
  <c r="J80" i="7" s="1"/>
  <c r="E76" i="7"/>
  <c r="J76" i="7" s="1"/>
  <c r="E75" i="7"/>
  <c r="J75" i="7" s="1"/>
  <c r="E74" i="7"/>
  <c r="E73" i="7"/>
  <c r="J73" i="7" s="1"/>
  <c r="E72" i="7"/>
  <c r="J72" i="7" s="1"/>
  <c r="E69" i="7"/>
  <c r="J55" i="7"/>
  <c r="E96" i="7"/>
  <c r="J96" i="7" s="1"/>
  <c r="E85" i="7"/>
  <c r="J85" i="7" s="1"/>
  <c r="E84" i="7"/>
  <c r="J84" i="7" s="1"/>
  <c r="E83" i="7"/>
  <c r="E82" i="7"/>
  <c r="J82" i="7" s="1"/>
  <c r="E77" i="7"/>
  <c r="J77" i="7" s="1"/>
  <c r="F98" i="7"/>
  <c r="F94" i="7"/>
  <c r="F93" i="7"/>
  <c r="F92" i="7"/>
  <c r="F91" i="7"/>
  <c r="F79" i="7"/>
  <c r="F71" i="7"/>
  <c r="F99" i="7"/>
  <c r="F95" i="7"/>
  <c r="F80" i="7"/>
  <c r="F76" i="7"/>
  <c r="F75" i="7"/>
  <c r="F74" i="7"/>
  <c r="F73" i="7"/>
  <c r="F72" i="7"/>
  <c r="F69" i="7"/>
  <c r="J56" i="7"/>
  <c r="J60" i="7" s="1"/>
  <c r="F96" i="7"/>
  <c r="F85" i="7"/>
  <c r="F84" i="7"/>
  <c r="F83" i="7"/>
  <c r="F82" i="7"/>
  <c r="F77" i="7"/>
  <c r="F97" i="7"/>
  <c r="F89" i="7"/>
  <c r="F88" i="7"/>
  <c r="F87" i="7"/>
  <c r="F86" i="7"/>
  <c r="F78" i="7"/>
  <c r="F70" i="7"/>
  <c r="H70" i="7" l="1"/>
  <c r="H71" i="7"/>
  <c r="H69" i="7"/>
  <c r="J78" i="7"/>
  <c r="J89" i="7"/>
  <c r="J83" i="7"/>
  <c r="G69" i="7"/>
  <c r="J69" i="7" s="1"/>
  <c r="G70" i="7"/>
  <c r="J70" i="7" s="1"/>
  <c r="G71" i="7"/>
  <c r="J71" i="7" s="1"/>
  <c r="J74" i="7"/>
  <c r="J95" i="7"/>
  <c r="J91" i="7"/>
  <c r="J98" i="7"/>
  <c r="J86" i="7"/>
  <c r="J97" i="7"/>
  <c r="A2" i="5" l="1"/>
  <c r="E2" i="5" s="1"/>
  <c r="A3" i="5"/>
  <c r="C3" i="5" s="1"/>
  <c r="A4" i="5"/>
  <c r="E4" i="5" s="1"/>
  <c r="A5" i="5"/>
  <c r="E5" i="5" s="1"/>
  <c r="A6" i="5"/>
  <c r="E6" i="5" s="1"/>
  <c r="A7" i="5"/>
  <c r="E7" i="5" s="1"/>
  <c r="A8" i="5"/>
  <c r="C8" i="5" s="1"/>
  <c r="B8" i="5" l="1"/>
  <c r="D8" i="5" s="1"/>
  <c r="E8" i="5"/>
  <c r="B2" i="5"/>
  <c r="E3" i="5"/>
  <c r="B7" i="5"/>
  <c r="B6" i="5"/>
  <c r="B5" i="5"/>
  <c r="C7" i="5"/>
  <c r="C6" i="5"/>
  <c r="B3" i="5"/>
  <c r="D3" i="5" s="1"/>
  <c r="C5" i="5"/>
  <c r="B4" i="5"/>
  <c r="C4" i="5"/>
  <c r="C2" i="5"/>
  <c r="A9" i="5"/>
  <c r="A10" i="5"/>
  <c r="A11" i="5"/>
  <c r="A12" i="5"/>
  <c r="A13" i="5"/>
  <c r="A14" i="5"/>
  <c r="A15" i="5"/>
  <c r="B15" i="5" s="1"/>
  <c r="A16" i="5"/>
  <c r="A17" i="5"/>
  <c r="A18" i="5"/>
  <c r="E13" i="5" l="1"/>
  <c r="C13" i="5"/>
  <c r="B13" i="5"/>
  <c r="E9" i="5"/>
  <c r="C9" i="5"/>
  <c r="B9" i="5"/>
  <c r="D9" i="5" s="1"/>
  <c r="C12" i="5"/>
  <c r="B12" i="5"/>
  <c r="E12" i="5"/>
  <c r="C11" i="5"/>
  <c r="E11" i="5"/>
  <c r="B11" i="5"/>
  <c r="D11" i="5" s="1"/>
  <c r="E14" i="5"/>
  <c r="C14" i="5"/>
  <c r="B14" i="5"/>
  <c r="E10" i="5"/>
  <c r="C10" i="5"/>
  <c r="B10" i="5"/>
  <c r="D10" i="5" s="1"/>
  <c r="D7" i="5"/>
  <c r="D6" i="5"/>
  <c r="D5" i="5"/>
  <c r="D4" i="5"/>
  <c r="D2" i="5"/>
  <c r="Q13" i="3" a="1"/>
  <c r="Q13" i="3" s="1"/>
  <c r="Q12" i="3" a="1"/>
  <c r="Q12" i="3" s="1"/>
  <c r="Q11" i="3" a="1"/>
  <c r="Q11" i="3" s="1"/>
  <c r="Q10" i="3" a="1"/>
  <c r="Q10" i="3" s="1"/>
  <c r="Q9" i="3" a="1"/>
  <c r="Q9" i="3" s="1"/>
  <c r="Q8" i="3" a="1"/>
  <c r="Q8" i="3" s="1"/>
  <c r="Q7" i="3" a="1"/>
  <c r="Q7" i="3" s="1"/>
  <c r="Q6" i="3" a="1"/>
  <c r="Q6" i="3" s="1"/>
  <c r="Q5" i="3" a="1"/>
  <c r="Q5" i="3" s="1"/>
  <c r="Q4" i="3" a="1"/>
  <c r="Q4" i="3" s="1"/>
  <c r="Q3" i="3" a="1"/>
  <c r="Q3" i="3" s="1"/>
  <c r="Q2" i="3" a="1"/>
  <c r="Q2" i="3" s="1"/>
  <c r="D12" i="5" l="1"/>
  <c r="D14" i="5"/>
  <c r="D13" i="5"/>
  <c r="S2" i="3"/>
  <c r="R2" i="3"/>
  <c r="S3" i="3"/>
  <c r="R3" i="3"/>
  <c r="S4" i="3"/>
  <c r="R4" i="3"/>
  <c r="S5" i="3"/>
  <c r="R5" i="3"/>
  <c r="S6" i="3"/>
  <c r="R6" i="3"/>
  <c r="S7" i="3"/>
  <c r="R7" i="3"/>
  <c r="S8" i="3"/>
  <c r="R8" i="3"/>
  <c r="S9" i="3"/>
  <c r="R9" i="3"/>
  <c r="S10" i="3"/>
  <c r="R10" i="3"/>
  <c r="S11" i="3"/>
  <c r="R11" i="3"/>
  <c r="S12" i="3"/>
  <c r="R12" i="3"/>
  <c r="S13" i="3"/>
  <c r="R1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<sst xmlns="http://schemas.openxmlformats.org/spreadsheetml/2006/main" count="554" uniqueCount="158">
  <si>
    <t>Date</t>
  </si>
  <si>
    <t>From</t>
  </si>
  <si>
    <t>To</t>
  </si>
  <si>
    <t>Departure time</t>
  </si>
  <si>
    <t>Lead Agency</t>
  </si>
  <si>
    <t>Passenger #1</t>
  </si>
  <si>
    <t>Passenger #2</t>
  </si>
  <si>
    <t>Passenger #3</t>
  </si>
  <si>
    <t>Passenger #4</t>
  </si>
  <si>
    <t>Passenger #5</t>
  </si>
  <si>
    <t>Passenger #6</t>
  </si>
  <si>
    <t>Passenger #7</t>
  </si>
  <si>
    <t>Passenger #8</t>
  </si>
  <si>
    <t>Passenger #9</t>
  </si>
  <si>
    <t>Passenger #10</t>
  </si>
  <si>
    <t>CARGO/Small Documents</t>
  </si>
  <si>
    <t>BEY</t>
  </si>
  <si>
    <t>ZAH</t>
  </si>
  <si>
    <t>MDM</t>
  </si>
  <si>
    <t>DRC</t>
  </si>
  <si>
    <t>ACF-S</t>
  </si>
  <si>
    <t>SI</t>
  </si>
  <si>
    <t>ACTED</t>
  </si>
  <si>
    <t xml:space="preserve">Organisation </t>
  </si>
  <si>
    <t>Number of Organisations</t>
  </si>
  <si>
    <t>Shared trip</t>
  </si>
  <si>
    <t>Cost per organisation</t>
  </si>
  <si>
    <t>HI-F</t>
  </si>
  <si>
    <t>ALE</t>
  </si>
  <si>
    <t>Organisation</t>
  </si>
  <si>
    <t>WVI</t>
  </si>
  <si>
    <t>TDH-L</t>
  </si>
  <si>
    <t>DOR</t>
  </si>
  <si>
    <t>A2. Insurance</t>
  </si>
  <si>
    <t>Annual insurance cost per vehicle</t>
  </si>
  <si>
    <t>Number of light vehicles</t>
  </si>
  <si>
    <t>A3. Tracking and e-booking</t>
  </si>
  <si>
    <t>Annual tracking and e-booking cost per vehicle</t>
  </si>
  <si>
    <t>Bekaa Route</t>
  </si>
  <si>
    <t>bey-zahle</t>
  </si>
  <si>
    <t>bey-doris</t>
  </si>
  <si>
    <t>bey-baalbeck</t>
  </si>
  <si>
    <t>bey-hermel</t>
  </si>
  <si>
    <t>bey-alQaa</t>
  </si>
  <si>
    <t>bey-arsal</t>
  </si>
  <si>
    <t>bey-tripoli</t>
  </si>
  <si>
    <t>bey-halba</t>
  </si>
  <si>
    <t>bey-kobayat</t>
  </si>
  <si>
    <t>bey-jounieh</t>
  </si>
  <si>
    <t>bey-jbeil</t>
  </si>
  <si>
    <t>bey-batroun</t>
  </si>
  <si>
    <t>bey-tyr</t>
  </si>
  <si>
    <t>bey-saida</t>
  </si>
  <si>
    <t>bey-nabatieh</t>
  </si>
  <si>
    <t>….</t>
  </si>
  <si>
    <t xml:space="preserve">Completed </t>
  </si>
  <si>
    <t>XXX Route</t>
  </si>
  <si>
    <t>to be mentionned on that page:</t>
  </si>
  <si>
    <t>Period covered:</t>
  </si>
  <si>
    <t>Heure de départ</t>
  </si>
  <si>
    <t>Passager 1</t>
  </si>
  <si>
    <t>Passager 2</t>
  </si>
  <si>
    <t>Passager 3</t>
  </si>
  <si>
    <t>Passager 4</t>
  </si>
  <si>
    <t>Passager 5</t>
  </si>
  <si>
    <t>Passager 6</t>
  </si>
  <si>
    <t>Passager 7</t>
  </si>
  <si>
    <t>Passager 8</t>
  </si>
  <si>
    <t>Passager 9</t>
  </si>
  <si>
    <t>Passager 10</t>
  </si>
  <si>
    <t>CARGO/Petits documents</t>
  </si>
  <si>
    <t>Commentaires</t>
  </si>
  <si>
    <t>Statut</t>
  </si>
  <si>
    <t>Origine</t>
  </si>
  <si>
    <t>Destination</t>
  </si>
  <si>
    <t>Agence lead</t>
  </si>
  <si>
    <t>Agence lead \ Agence à bord</t>
  </si>
  <si>
    <t>Nombre de passagers</t>
  </si>
  <si>
    <t>Nombre de voyages</t>
  </si>
  <si>
    <t>Coût par organisation</t>
  </si>
  <si>
    <t>Coût réel mensuel du shuttle</t>
  </si>
  <si>
    <t>Total des coûts variables</t>
  </si>
  <si>
    <t>Contribution totale au partage des véhicules</t>
  </si>
  <si>
    <t>Montant total à recevoir</t>
  </si>
  <si>
    <t>Coûts des shuttles</t>
  </si>
  <si>
    <t xml:space="preserve">Destinataire : .... Date : </t>
  </si>
  <si>
    <t xml:space="preserve">De : XXXXX Réf :  </t>
  </si>
  <si>
    <t xml:space="preserve">Remboursement des dépenses  </t>
  </si>
  <si>
    <t xml:space="preserve">Conformément à l'accord signé référencé ..... et daté du .... et conformément au budget approuvé,  </t>
  </si>
  <si>
    <t xml:space="preserve">La présente vise à certifier que le service ..... a été fourni avec succès et que le rapport d'activité est joint à la présente.   </t>
  </si>
  <si>
    <t xml:space="preserve">Il est donc demandé à .... de rembourser USD ....-  </t>
  </si>
  <si>
    <t xml:space="preserve">___________________________ </t>
  </si>
  <si>
    <t xml:space="preserve">Signature de l'agent autorisé : Nom de l'agent autorisé Date </t>
  </si>
  <si>
    <t xml:space="preserve">Sceau du gouvernement/de l'ONG </t>
  </si>
  <si>
    <t>Dernière mise à jour : 08 décembre 2023</t>
  </si>
  <si>
    <t>Paramètres de temps</t>
  </si>
  <si>
    <t>Fixation des couts</t>
  </si>
  <si>
    <t>Mois/année</t>
  </si>
  <si>
    <t>Récupération des coûts fixes</t>
  </si>
  <si>
    <t>Nombre moyen de jours de travail/mois</t>
  </si>
  <si>
    <t>Frais de gestion</t>
  </si>
  <si>
    <t>Heures de travail moyennes/jour</t>
  </si>
  <si>
    <t>Redevance verte</t>
  </si>
  <si>
    <t>Organisation participante</t>
  </si>
  <si>
    <t>ONG 1</t>
  </si>
  <si>
    <t>ONG 2</t>
  </si>
  <si>
    <t>ONG 3</t>
  </si>
  <si>
    <t>ONG 4</t>
  </si>
  <si>
    <t>ONG 5</t>
  </si>
  <si>
    <t>ONG 6</t>
  </si>
  <si>
    <t>Moyenne à récupérer</t>
  </si>
  <si>
    <t>A) Coûts fixes à recouvrer par durée du voyage (USD/H)*</t>
  </si>
  <si>
    <t>A1. Location ou amortissement du véhicule</t>
  </si>
  <si>
    <r>
      <rPr>
        <sz val="11"/>
        <color rgb="FF000000"/>
        <rFont val="Calibri"/>
        <family val="2"/>
        <scheme val="minor"/>
      </rPr>
      <t xml:space="preserve">Véhicules de catégorie 1 (coût annuel moyen) : </t>
    </r>
    <r>
      <rPr>
        <sz val="11"/>
        <color rgb="FFFF0000"/>
        <rFont val="Calibri"/>
        <family val="2"/>
        <scheme val="minor"/>
      </rPr>
      <t>Véhicules légers (berline)</t>
    </r>
  </si>
  <si>
    <t>Véhicules de catégorie 1 (nombre de véhicules)</t>
  </si>
  <si>
    <r>
      <rPr>
        <sz val="11"/>
        <color rgb="FF000000"/>
        <rFont val="Calibri"/>
        <family val="2"/>
        <scheme val="minor"/>
      </rPr>
      <t xml:space="preserve">Véhicules de catégorie 2 (coût annuel moyen) : </t>
    </r>
    <r>
      <rPr>
        <sz val="11"/>
        <color rgb="FFFF0000"/>
        <rFont val="Calibri"/>
        <family val="2"/>
        <scheme val="minor"/>
      </rPr>
      <t>Véhicules légers (SUV)</t>
    </r>
  </si>
  <si>
    <t>Catégorie 2 (nombre de véhicules)</t>
  </si>
  <si>
    <r>
      <rPr>
        <sz val="11"/>
        <color rgb="FF000000"/>
        <rFont val="Calibri"/>
        <family val="2"/>
        <scheme val="minor"/>
      </rPr>
      <t xml:space="preserve">Véhicules de catégorie 3 (coût annuel moyen) : </t>
    </r>
    <r>
      <rPr>
        <sz val="11"/>
        <color rgb="FFFF0000"/>
        <rFont val="Calibri"/>
        <family val="2"/>
        <scheme val="minor"/>
      </rPr>
      <t>Minivan 10 places</t>
    </r>
  </si>
  <si>
    <t>Catégorie 3 (nombre de véhicules)</t>
  </si>
  <si>
    <t>A4. Conducteurs</t>
  </si>
  <si>
    <t>Coûts annuels moyens des conducteurs</t>
  </si>
  <si>
    <t>Nombre de conducteurs</t>
  </si>
  <si>
    <t>Total des coûts fixes (USD/H)</t>
  </si>
  <si>
    <t>B) Coûts variables à recouvrer par kilomètre parcouru (USD/Km)*.</t>
  </si>
  <si>
    <t>B1. Entretien et réparation</t>
  </si>
  <si>
    <t>Coût annuel moyen d'entretien et de réparation par km</t>
  </si>
  <si>
    <t>Kilométrage annuel moyen par véhicule</t>
  </si>
  <si>
    <t>Nombre de véhicules</t>
  </si>
  <si>
    <t>B2. Carburant</t>
  </si>
  <si>
    <r>
      <rPr>
        <sz val="11"/>
        <color rgb="FF000000"/>
        <rFont val="Calibri"/>
        <family val="2"/>
        <scheme val="minor"/>
      </rPr>
      <t xml:space="preserve">Coût annuel moyen </t>
    </r>
    <r>
      <rPr>
        <sz val="11"/>
        <color rgb="FFFF0000"/>
        <rFont val="Calibri"/>
        <family val="2"/>
        <scheme val="minor"/>
      </rPr>
      <t>du carburant par km</t>
    </r>
  </si>
  <si>
    <t>Total des coûts variables (USD/KM)</t>
  </si>
  <si>
    <t>C) Redevances à recouvrer</t>
  </si>
  <si>
    <t>C1. Commission de gestion</t>
  </si>
  <si>
    <t>Commission de gestion sur les coûts fixes (USD/H)</t>
  </si>
  <si>
    <t>Commission de gestion sur les coûts variables (USD/Km)</t>
  </si>
  <si>
    <t>C2. Redevance verte</t>
  </si>
  <si>
    <t>Commission verte sur les coûts fixes (USD/H)</t>
  </si>
  <si>
    <t>Green fee sur les coûts variables (USD/Km)</t>
  </si>
  <si>
    <t>C3. Redevance du fournisseur de technologie</t>
  </si>
  <si>
    <t>Frais fixes transactionnels par trajet</t>
  </si>
  <si>
    <t>*tous les chiffres reflètent les valeurs de fin d'année en 2023</t>
  </si>
  <si>
    <t>E) Exemples de prix</t>
  </si>
  <si>
    <t>Durée (h)</t>
  </si>
  <si>
    <t>Kilométrage (km)</t>
  </si>
  <si>
    <t>Coûts fixes</t>
  </si>
  <si>
    <t>Coûts variables</t>
  </si>
  <si>
    <t>Droit d'entrée</t>
  </si>
  <si>
    <t>Taxe sur les fournisseurs de technologie</t>
  </si>
  <si>
    <t>Prix total</t>
  </si>
  <si>
    <t>Bénéficiaire du paiement</t>
  </si>
  <si>
    <t>Organisation propriétaire du véhicule</t>
  </si>
  <si>
    <t>Coordinateur du soutien aux services</t>
  </si>
  <si>
    <t>Fournisseur de technologie</t>
  </si>
  <si>
    <t>coût par km</t>
  </si>
  <si>
    <t>Route du Nord</t>
  </si>
  <si>
    <t>Route du Sud</t>
  </si>
  <si>
    <t>F) Le covoiturage</t>
  </si>
  <si>
    <t>Les voyages partagés entre les organisations participantes sont facturés sur la base de la méthodologie décrite dans la présente annexe. Le montant de la facture est ensuite divisé par le nombre d'organisations participantes qui partagent le voyage.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</si>
</sst>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hh:mm;@" x16r2:formatCode16="[$-en-NL,1]hh:mm;@"/>
    <numFmt numFmtId="165" formatCode="[$$-409]#,##0.00"/>
    <numFmt numFmtId="166" formatCode="_-* #,##0_-;\-* #,##0_-;_-* &quot;-&quot;??_-;_-@_-"/>
  </numFmts>
  <fonts count="20" x14ac:knownFonts="1">
    <font>
      <sz val="11"/>
      <color theme="1"/>
      <name val="Calibri"/>
      <family val="2"/>
      <scheme val="minor"/>
    </font>
    <font>
      <sz val="11"/>
      <color rgb="FF000000"/>
      <name val="Calibri"/>
      <family val="2"/>
    </font>
    <font>
      <b/>
      <sz val="11"/>
      <color theme="3"/>
      <name val="Calibri"/>
      <family val="2"/>
      <scheme val="minor"/>
    </font>
    <font>
      <b/>
      <sz val="11"/>
      <color theme="0"/>
      <name val="Calibri"/>
      <family val="2"/>
      <scheme val="minor"/>
    </font>
    <font>
      <sz val="11"/>
      <color theme="0"/>
      <name val="Calibri"/>
      <family val="2"/>
      <scheme val="minor"/>
    </font>
    <font>
      <sz val="11"/>
      <color rgb="FFFF0000"/>
      <name val="Calibri"/>
      <family val="2"/>
      <scheme val="minor"/>
    </font>
    <font>
      <b/>
      <sz val="11"/>
      <color rgb="FF44546A"/>
      <name val="Calibri"/>
      <family val="2"/>
      <scheme val="minor"/>
    </font>
    <font>
      <b/>
      <sz val="11"/>
      <color theme="1"/>
      <name val="Calibri"/>
      <family val="2"/>
      <scheme val="minor"/>
    </font>
    <font>
      <sz val="11"/>
      <color theme="1"/>
      <name val="Calibri"/>
      <family val="2"/>
      <scheme val="minor"/>
    </font>
    <font>
      <b/>
      <sz val="14"/>
      <color theme="1"/>
      <name val="Calibri"/>
      <family val="2"/>
      <scheme val="minor"/>
    </font>
    <font>
      <b/>
      <sz val="10"/>
      <color theme="1"/>
      <name val="Calibri"/>
      <family val="2"/>
      <scheme val="minor"/>
    </font>
    <font>
      <sz val="8"/>
      <color theme="1"/>
      <name val="Calibri"/>
      <family val="2"/>
      <scheme val="minor"/>
    </font>
    <font>
      <b/>
      <sz val="8"/>
      <color theme="1"/>
      <name val="Calibri"/>
      <family val="2"/>
      <scheme val="minor"/>
    </font>
    <font>
      <sz val="8"/>
      <color rgb="FFFF0000"/>
      <name val="Calibri"/>
      <family val="2"/>
      <scheme val="minor"/>
    </font>
    <font>
      <sz val="11"/>
      <name val="Calibri"/>
      <family val="2"/>
      <scheme val="minor"/>
    </font>
    <font>
      <sz val="11"/>
      <color theme="1"/>
      <name val="Times New Roman"/>
      <family val="1"/>
    </font>
    <font>
      <b/>
      <sz val="11"/>
      <color theme="1"/>
      <name val="Times New Roman"/>
      <family val="1"/>
    </font>
    <font>
      <b/>
      <i/>
      <sz val="14"/>
      <color theme="1"/>
      <name val="Arial"/>
      <family val="2"/>
    </font>
    <font>
      <b/>
      <sz val="15"/>
      <color theme="3"/>
      <name val="Calibri"/>
      <family val="2"/>
      <scheme val="minor"/>
    </font>
    <font>
      <sz val="11"/>
      <color rgb="FF000000"/>
      <name val="Calibri"/>
      <family val="2"/>
      <scheme val="minor"/>
    </font>
  </fonts>
  <fills count="9">
    <fill>
      <patternFill patternType="none"/>
    </fill>
    <fill>
      <patternFill patternType="gray125"/>
    </fill>
    <fill>
      <patternFill patternType="solid">
        <fgColor theme="6"/>
      </patternFill>
    </fill>
    <fill>
      <patternFill patternType="solid">
        <fgColor theme="4" tint="0.79998168889431442"/>
        <bgColor indexed="64"/>
      </patternFill>
    </fill>
    <fill>
      <patternFill patternType="solid">
        <fgColor theme="0" tint="-0.14999847407452621"/>
        <bgColor theme="0" tint="-0.14999847407452621"/>
      </patternFill>
    </fill>
    <fill>
      <patternFill patternType="solid">
        <fgColor rgb="FFFFFF00"/>
        <bgColor indexed="64"/>
      </patternFill>
    </fill>
    <fill>
      <patternFill patternType="solid">
        <fgColor theme="3" tint="0.79998168889431442"/>
        <bgColor indexed="64"/>
      </patternFill>
    </fill>
    <fill>
      <patternFill patternType="solid">
        <fgColor rgb="FF92D050"/>
        <bgColor indexed="64"/>
      </patternFill>
    </fill>
    <fill>
      <patternFill patternType="solid">
        <fgColor theme="2"/>
        <bgColor indexed="64"/>
      </patternFill>
    </fill>
  </fills>
  <borders count="4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theme="4" tint="0.39997558519241921"/>
      </bottom>
      <diagonal/>
    </border>
    <border>
      <left style="thin">
        <color indexed="64"/>
      </left>
      <right style="thin">
        <color indexed="64"/>
      </right>
      <top style="thin">
        <color indexed="64"/>
      </top>
      <bottom style="thin">
        <color indexed="64"/>
      </bottom>
      <diagonal/>
    </border>
    <border>
      <left/>
      <right/>
      <top/>
      <bottom style="medium">
        <color rgb="FF8EA9DB"/>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left/>
      <right/>
      <top/>
      <bottom style="thick">
        <color theme="4"/>
      </bottom>
      <diagonal/>
    </border>
  </borders>
  <cellStyleXfs count="6">
    <xf numFmtId="0" fontId="0" fillId="0" borderId="0"/>
    <xf numFmtId="0" fontId="2" fillId="0" borderId="4" applyNumberFormat="0" applyFill="0" applyAlignment="0" applyProtection="0"/>
    <xf numFmtId="0" fontId="4" fillId="2" borderId="0" applyNumberFormat="0" applyBorder="0" applyAlignment="0" applyProtection="0"/>
    <xf numFmtId="0" fontId="2" fillId="0" borderId="0" applyNumberFormat="0" applyFill="0" applyBorder="0" applyAlignment="0" applyProtection="0"/>
    <xf numFmtId="43" fontId="8" fillId="0" borderId="0" applyFont="0" applyFill="0" applyBorder="0" applyAlignment="0" applyProtection="0"/>
    <xf numFmtId="0" fontId="18" fillId="0" borderId="47" applyNumberFormat="0" applyFill="0" applyAlignment="0" applyProtection="0"/>
  </cellStyleXfs>
  <cellXfs count="155">
    <xf numFmtId="0" fontId="0" fillId="0" borderId="0" xfId="0"/>
    <xf numFmtId="14" fontId="0" fillId="0" borderId="0" xfId="0" applyNumberFormat="1"/>
    <xf numFmtId="164" fontId="0" fillId="0" borderId="0" xfId="0" applyNumberFormat="1"/>
    <xf numFmtId="2" fontId="0" fillId="0" borderId="0" xfId="0" applyNumberFormat="1"/>
    <xf numFmtId="0" fontId="0" fillId="0" borderId="5" xfId="0" applyBorder="1"/>
    <xf numFmtId="14" fontId="0" fillId="0" borderId="5" xfId="0" applyNumberFormat="1" applyBorder="1"/>
    <xf numFmtId="164" fontId="0" fillId="0" borderId="5" xfId="0" applyNumberFormat="1" applyBorder="1"/>
    <xf numFmtId="0" fontId="3" fillId="2" borderId="5" xfId="2" applyFont="1" applyBorder="1"/>
    <xf numFmtId="1" fontId="0" fillId="0" borderId="0" xfId="0" applyNumberFormat="1"/>
    <xf numFmtId="165" fontId="0" fillId="0" borderId="0" xfId="0" applyNumberFormat="1"/>
    <xf numFmtId="0" fontId="5" fillId="0" borderId="0" xfId="0" applyFont="1"/>
    <xf numFmtId="4" fontId="0" fillId="0" borderId="0" xfId="0" applyNumberFormat="1"/>
    <xf numFmtId="0" fontId="6" fillId="0" borderId="6" xfId="0" applyFont="1" applyBorder="1"/>
    <xf numFmtId="1" fontId="6" fillId="0" borderId="6" xfId="0" applyNumberFormat="1" applyFont="1" applyBorder="1"/>
    <xf numFmtId="0" fontId="2" fillId="0" borderId="0" xfId="3"/>
    <xf numFmtId="0" fontId="7" fillId="0" borderId="0" xfId="0" applyFont="1"/>
    <xf numFmtId="0" fontId="2" fillId="0" borderId="4" xfId="1"/>
    <xf numFmtId="0" fontId="0" fillId="0" borderId="0" xfId="0" applyAlignment="1">
      <alignment horizontal="center"/>
    </xf>
    <xf numFmtId="0" fontId="2" fillId="0" borderId="4" xfId="1" applyAlignment="1">
      <alignment vertical="center" wrapText="1"/>
    </xf>
    <xf numFmtId="0" fontId="2" fillId="0" borderId="4" xfId="1" applyAlignment="1">
      <alignment horizontal="center" vertical="center" wrapText="1"/>
    </xf>
    <xf numFmtId="0" fontId="2" fillId="0" borderId="4" xfId="1" applyAlignment="1">
      <alignment horizontal="center" vertical="center"/>
    </xf>
    <xf numFmtId="165" fontId="0" fillId="0" borderId="0" xfId="0" applyNumberFormat="1" applyAlignment="1">
      <alignment horizontal="center"/>
    </xf>
    <xf numFmtId="1" fontId="0" fillId="0" borderId="0" xfId="0" applyNumberFormat="1" applyAlignment="1">
      <alignment horizontal="center"/>
    </xf>
    <xf numFmtId="2" fontId="0" fillId="0" borderId="0" xfId="0" applyNumberFormat="1" applyAlignment="1">
      <alignment horizontal="center"/>
    </xf>
    <xf numFmtId="14" fontId="0" fillId="4" borderId="0" xfId="0" applyNumberFormat="1" applyFill="1"/>
    <xf numFmtId="0" fontId="0" fillId="4" borderId="0" xfId="0" applyFill="1"/>
    <xf numFmtId="20" fontId="0" fillId="4" borderId="0" xfId="0" applyNumberFormat="1" applyFill="1"/>
    <xf numFmtId="20" fontId="0" fillId="0" borderId="0" xfId="0" applyNumberFormat="1"/>
    <xf numFmtId="14" fontId="0" fillId="0" borderId="7" xfId="0" applyNumberFormat="1" applyBorder="1"/>
    <xf numFmtId="0" fontId="0" fillId="0" borderId="7" xfId="0" applyBorder="1"/>
    <xf numFmtId="20" fontId="0" fillId="0" borderId="7" xfId="0" applyNumberFormat="1" applyBorder="1"/>
    <xf numFmtId="0" fontId="9" fillId="0" borderId="8" xfId="0" applyFont="1"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9" fontId="0" fillId="0" borderId="14" xfId="0" applyNumberFormat="1"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9" fontId="0" fillId="0" borderId="21" xfId="0" applyNumberFormat="1" applyBorder="1"/>
    <xf numFmtId="0" fontId="9" fillId="0" borderId="1" xfId="0" applyFont="1" applyBorder="1" applyAlignment="1">
      <alignment vertical="center"/>
    </xf>
    <xf numFmtId="0" fontId="0" fillId="0" borderId="2" xfId="0" applyBorder="1" applyAlignment="1">
      <alignment vertical="center"/>
    </xf>
    <xf numFmtId="0" fontId="7" fillId="0" borderId="2" xfId="0" applyFont="1" applyBorder="1" applyAlignment="1">
      <alignment horizontal="center" vertical="center"/>
    </xf>
    <xf numFmtId="0" fontId="10" fillId="0" borderId="25" xfId="0" applyFont="1" applyBorder="1" applyAlignment="1">
      <alignment horizontal="center" vertical="center" wrapText="1"/>
    </xf>
    <xf numFmtId="0" fontId="0" fillId="0" borderId="0" xfId="0" applyAlignment="1">
      <alignment vertical="center"/>
    </xf>
    <xf numFmtId="43" fontId="0" fillId="0" borderId="0" xfId="4" applyFont="1" applyBorder="1"/>
    <xf numFmtId="43" fontId="0" fillId="0" borderId="12" xfId="4" applyFont="1" applyBorder="1"/>
    <xf numFmtId="0" fontId="9" fillId="0" borderId="11" xfId="0" applyFont="1" applyBorder="1"/>
    <xf numFmtId="43" fontId="9" fillId="0" borderId="12" xfId="4" applyFont="1" applyBorder="1"/>
    <xf numFmtId="0" fontId="7" fillId="0" borderId="11" xfId="0" applyFont="1" applyBorder="1"/>
    <xf numFmtId="43" fontId="7" fillId="0" borderId="12" xfId="4" applyFont="1" applyBorder="1" applyAlignment="1">
      <alignment horizontal="center"/>
    </xf>
    <xf numFmtId="43" fontId="0" fillId="0" borderId="5" xfId="4" applyFont="1" applyBorder="1"/>
    <xf numFmtId="43" fontId="0" fillId="0" borderId="26" xfId="4" applyFont="1" applyBorder="1"/>
    <xf numFmtId="166" fontId="0" fillId="0" borderId="5" xfId="4" applyNumberFormat="1" applyFont="1" applyBorder="1"/>
    <xf numFmtId="166" fontId="0" fillId="0" borderId="26" xfId="4" applyNumberFormat="1" applyFont="1" applyBorder="1"/>
    <xf numFmtId="43" fontId="7" fillId="0" borderId="25" xfId="4" applyFont="1" applyBorder="1"/>
    <xf numFmtId="43" fontId="7" fillId="0" borderId="12" xfId="4" applyFont="1" applyBorder="1"/>
    <xf numFmtId="43" fontId="0" fillId="0" borderId="25" xfId="4" applyFont="1" applyBorder="1"/>
    <xf numFmtId="0" fontId="5" fillId="0" borderId="13" xfId="0" applyFont="1" applyBorder="1"/>
    <xf numFmtId="0" fontId="11" fillId="0" borderId="11" xfId="0" applyFont="1" applyBorder="1"/>
    <xf numFmtId="43" fontId="10" fillId="0" borderId="8" xfId="4" applyFont="1" applyBorder="1" applyAlignment="1">
      <alignment horizontal="center" vertical="center" wrapText="1"/>
    </xf>
    <xf numFmtId="43" fontId="0" fillId="0" borderId="9" xfId="4" applyFont="1" applyBorder="1"/>
    <xf numFmtId="43" fontId="10" fillId="0" borderId="3" xfId="4" applyFont="1" applyBorder="1" applyAlignment="1">
      <alignment horizontal="center" vertical="center" wrapText="1"/>
    </xf>
    <xf numFmtId="43" fontId="10" fillId="0" borderId="25" xfId="4" applyFont="1" applyBorder="1" applyAlignment="1">
      <alignment horizontal="center" vertical="center" wrapText="1"/>
    </xf>
    <xf numFmtId="0" fontId="12" fillId="0" borderId="11" xfId="0" applyFont="1" applyBorder="1" applyAlignment="1">
      <alignment vertical="center"/>
    </xf>
    <xf numFmtId="43" fontId="12" fillId="0" borderId="8" xfId="4" applyFont="1" applyBorder="1" applyAlignment="1">
      <alignment horizontal="center" vertical="center" wrapText="1"/>
    </xf>
    <xf numFmtId="43" fontId="11" fillId="0" borderId="10" xfId="4" applyFont="1" applyBorder="1" applyAlignment="1">
      <alignment vertical="center"/>
    </xf>
    <xf numFmtId="43" fontId="12" fillId="0" borderId="10" xfId="4" applyFont="1" applyBorder="1" applyAlignment="1">
      <alignment horizontal="center" vertical="center" wrapText="1"/>
    </xf>
    <xf numFmtId="43" fontId="11" fillId="0" borderId="9" xfId="4" applyFont="1" applyBorder="1" applyAlignment="1">
      <alignment horizontal="center" vertical="center" wrapText="1"/>
    </xf>
    <xf numFmtId="43" fontId="12" fillId="0" borderId="28" xfId="4" applyFont="1" applyBorder="1" applyAlignment="1">
      <alignment horizontal="center" vertical="center" wrapText="1"/>
    </xf>
    <xf numFmtId="0" fontId="11" fillId="0" borderId="0" xfId="0" applyFont="1"/>
    <xf numFmtId="0" fontId="14" fillId="0" borderId="15" xfId="0" applyFont="1" applyBorder="1"/>
    <xf numFmtId="43" fontId="0" fillId="0" borderId="8" xfId="4" applyFont="1" applyBorder="1"/>
    <xf numFmtId="43" fontId="0" fillId="0" borderId="30" xfId="4" applyFont="1" applyBorder="1"/>
    <xf numFmtId="43" fontId="0" fillId="0" borderId="31" xfId="4" applyFont="1" applyBorder="1"/>
    <xf numFmtId="43" fontId="0" fillId="0" borderId="32" xfId="4" applyFont="1" applyBorder="1"/>
    <xf numFmtId="43" fontId="0" fillId="0" borderId="33" xfId="4" applyFont="1" applyBorder="1"/>
    <xf numFmtId="43" fontId="0" fillId="0" borderId="34" xfId="4" applyFont="1" applyBorder="1"/>
    <xf numFmtId="43" fontId="0" fillId="5" borderId="28" xfId="4" applyFont="1" applyFill="1" applyBorder="1"/>
    <xf numFmtId="0" fontId="5" fillId="0" borderId="35" xfId="0" applyFont="1" applyBorder="1"/>
    <xf numFmtId="43" fontId="0" fillId="0" borderId="11" xfId="4" applyFont="1" applyBorder="1"/>
    <xf numFmtId="43" fontId="0" fillId="0" borderId="36" xfId="4" applyFont="1" applyBorder="1"/>
    <xf numFmtId="43" fontId="0" fillId="0" borderId="37" xfId="4" applyFont="1" applyBorder="1"/>
    <xf numFmtId="43" fontId="0" fillId="0" borderId="38" xfId="4" applyFont="1" applyBorder="1"/>
    <xf numFmtId="43" fontId="0" fillId="0" borderId="39" xfId="4" applyFont="1" applyBorder="1"/>
    <xf numFmtId="43" fontId="0" fillId="5" borderId="27" xfId="4" applyFont="1" applyFill="1" applyBorder="1"/>
    <xf numFmtId="0" fontId="0" fillId="0" borderId="5" xfId="0" applyBorder="1" applyAlignment="1">
      <alignment horizontal="center" vertical="center" wrapText="1"/>
    </xf>
    <xf numFmtId="43" fontId="0" fillId="0" borderId="40" xfId="4" applyFont="1" applyBorder="1"/>
    <xf numFmtId="43" fontId="0" fillId="0" borderId="41" xfId="4" applyFont="1" applyBorder="1"/>
    <xf numFmtId="0" fontId="0" fillId="0" borderId="35" xfId="0" applyBorder="1"/>
    <xf numFmtId="0" fontId="0" fillId="0" borderId="5" xfId="0" applyBorder="1" applyAlignment="1">
      <alignment horizontal="left"/>
    </xf>
    <xf numFmtId="0" fontId="0" fillId="0" borderId="5" xfId="0" applyBorder="1" applyAlignment="1">
      <alignment horizontal="left" vertical="center" wrapText="1"/>
    </xf>
    <xf numFmtId="0" fontId="5" fillId="0" borderId="5" xfId="0" applyFont="1" applyBorder="1" applyAlignment="1">
      <alignment horizontal="left" vertical="center" wrapText="1"/>
    </xf>
    <xf numFmtId="0" fontId="5" fillId="0" borderId="35" xfId="0" applyFont="1" applyBorder="1" applyAlignment="1">
      <alignment horizontal="left"/>
    </xf>
    <xf numFmtId="43" fontId="0" fillId="0" borderId="42" xfId="4" applyFont="1" applyBorder="1"/>
    <xf numFmtId="43" fontId="0" fillId="0" borderId="43" xfId="4" applyFont="1" applyBorder="1"/>
    <xf numFmtId="43" fontId="0" fillId="0" borderId="44" xfId="4" applyFont="1" applyBorder="1"/>
    <xf numFmtId="43" fontId="0" fillId="0" borderId="45" xfId="4" applyFont="1" applyBorder="1"/>
    <xf numFmtId="43" fontId="0" fillId="5" borderId="29" xfId="4" applyFont="1" applyFill="1" applyBorder="1"/>
    <xf numFmtId="0" fontId="0" fillId="0" borderId="46" xfId="0" applyBorder="1"/>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5" fillId="0" borderId="0" xfId="0" applyFont="1" applyAlignment="1">
      <alignment horizontal="left" vertical="center" indent="5"/>
    </xf>
    <xf numFmtId="0" fontId="14" fillId="7" borderId="15" xfId="0" applyFont="1" applyFill="1" applyBorder="1"/>
    <xf numFmtId="43" fontId="0" fillId="7" borderId="8" xfId="4" applyFont="1" applyFill="1" applyBorder="1"/>
    <xf numFmtId="43" fontId="0" fillId="7" borderId="30" xfId="4" applyFont="1" applyFill="1" applyBorder="1"/>
    <xf numFmtId="43" fontId="0" fillId="7" borderId="31" xfId="4" applyFont="1" applyFill="1" applyBorder="1"/>
    <xf numFmtId="43" fontId="0" fillId="7" borderId="32" xfId="4" applyFont="1" applyFill="1" applyBorder="1"/>
    <xf numFmtId="43" fontId="0" fillId="7" borderId="33" xfId="4" applyFont="1" applyFill="1" applyBorder="1"/>
    <xf numFmtId="43" fontId="0" fillId="7" borderId="34" xfId="4" applyFont="1" applyFill="1" applyBorder="1"/>
    <xf numFmtId="43" fontId="0" fillId="7" borderId="28" xfId="4" applyFont="1" applyFill="1" applyBorder="1"/>
    <xf numFmtId="43" fontId="0" fillId="0" borderId="0" xfId="4" applyFont="1" applyFill="1" applyBorder="1"/>
    <xf numFmtId="43" fontId="0" fillId="0" borderId="12" xfId="4" applyFont="1" applyFill="1" applyBorder="1"/>
    <xf numFmtId="43" fontId="0" fillId="0" borderId="5" xfId="4" applyFont="1" applyFill="1" applyBorder="1"/>
    <xf numFmtId="43" fontId="0" fillId="0" borderId="26" xfId="4" applyFont="1" applyFill="1" applyBorder="1"/>
    <xf numFmtId="166" fontId="0" fillId="0" borderId="5" xfId="4" applyNumberFormat="1" applyFont="1" applyFill="1" applyBorder="1"/>
    <xf numFmtId="166" fontId="0" fillId="0" borderId="26" xfId="4" applyNumberFormat="1" applyFont="1" applyFill="1" applyBorder="1"/>
    <xf numFmtId="43" fontId="7" fillId="0" borderId="25" xfId="4" applyFont="1" applyFill="1" applyBorder="1"/>
    <xf numFmtId="43" fontId="9" fillId="0" borderId="12" xfId="4" applyFont="1" applyFill="1" applyBorder="1"/>
    <xf numFmtId="43" fontId="7" fillId="0" borderId="12" xfId="4" applyFont="1" applyFill="1" applyBorder="1" applyAlignment="1">
      <alignment horizontal="center"/>
    </xf>
    <xf numFmtId="14" fontId="0" fillId="8" borderId="0" xfId="0" applyNumberFormat="1" applyFill="1"/>
    <xf numFmtId="0" fontId="0" fillId="8" borderId="0" xfId="0" applyFill="1"/>
    <xf numFmtId="0" fontId="0" fillId="5" borderId="0" xfId="0" applyFill="1"/>
    <xf numFmtId="0" fontId="8" fillId="0" borderId="13" xfId="0" applyFont="1" applyBorder="1"/>
    <xf numFmtId="0" fontId="0" fillId="0" borderId="5" xfId="0" applyBorder="1" applyAlignment="1">
      <alignment horizontal="center"/>
    </xf>
    <xf numFmtId="43" fontId="0" fillId="0" borderId="27" xfId="4" applyFont="1" applyFill="1" applyBorder="1" applyAlignment="1">
      <alignment horizontal="center" vertical="center"/>
    </xf>
    <xf numFmtId="43" fontId="0" fillId="0" borderId="28" xfId="4" applyFont="1" applyFill="1" applyBorder="1" applyAlignment="1">
      <alignment horizontal="center" vertical="center"/>
    </xf>
    <xf numFmtId="43" fontId="0" fillId="0" borderId="27" xfId="4" applyFont="1" applyBorder="1" applyAlignment="1">
      <alignment horizontal="center" vertical="center"/>
    </xf>
    <xf numFmtId="43" fontId="0" fillId="0" borderId="28" xfId="4" applyFont="1" applyBorder="1" applyAlignment="1">
      <alignment horizontal="center" vertical="center"/>
    </xf>
    <xf numFmtId="0" fontId="7" fillId="6" borderId="11" xfId="0" applyFont="1" applyFill="1" applyBorder="1" applyAlignment="1">
      <alignment horizontal="left" vertical="center"/>
    </xf>
    <xf numFmtId="0" fontId="7" fillId="6" borderId="0" xfId="0" applyFont="1" applyFill="1" applyAlignment="1">
      <alignment horizontal="left" vertical="center"/>
    </xf>
    <xf numFmtId="0" fontId="7" fillId="6" borderId="12" xfId="0" applyFont="1" applyFill="1" applyBorder="1" applyAlignment="1">
      <alignment horizontal="left" vertical="center"/>
    </xf>
    <xf numFmtId="0" fontId="7" fillId="6" borderId="5" xfId="0" applyFont="1" applyFill="1" applyBorder="1" applyAlignment="1">
      <alignment horizontal="left" vertical="center"/>
    </xf>
    <xf numFmtId="43" fontId="0" fillId="0" borderId="29" xfId="4" applyFont="1" applyFill="1" applyBorder="1" applyAlignment="1">
      <alignment horizontal="center" vertical="center"/>
    </xf>
    <xf numFmtId="43" fontId="0" fillId="0" borderId="29" xfId="4" applyFont="1" applyBorder="1" applyAlignment="1">
      <alignment horizontal="center" vertical="center"/>
    </xf>
    <xf numFmtId="43" fontId="11" fillId="0" borderId="1" xfId="4" applyFont="1" applyBorder="1" applyAlignment="1">
      <alignment horizontal="center" vertical="center" wrapText="1"/>
    </xf>
    <xf numFmtId="43" fontId="11" fillId="0" borderId="3" xfId="4" applyFont="1" applyBorder="1" applyAlignment="1">
      <alignment horizontal="center" vertical="center" wrapText="1"/>
    </xf>
    <xf numFmtId="43" fontId="13" fillId="0" borderId="1" xfId="4" applyFont="1" applyBorder="1" applyAlignment="1">
      <alignment horizontal="center" vertical="center" wrapText="1"/>
    </xf>
    <xf numFmtId="43" fontId="13" fillId="0" borderId="3" xfId="4" applyFont="1" applyBorder="1" applyAlignment="1">
      <alignment horizontal="center" vertical="center" wrapText="1"/>
    </xf>
    <xf numFmtId="0" fontId="18" fillId="0" borderId="0" xfId="5" applyBorder="1" applyAlignment="1">
      <alignment horizontal="center" vertical="top"/>
    </xf>
    <xf numFmtId="4" fontId="0" fillId="3" borderId="1" xfId="0" applyNumberFormat="1" applyFill="1" applyBorder="1" applyAlignment="1">
      <alignment horizontal="center"/>
    </xf>
    <xf numFmtId="4" fontId="0" fillId="3" borderId="2" xfId="0" applyNumberFormat="1" applyFill="1" applyBorder="1" applyAlignment="1">
      <alignment horizontal="center"/>
    </xf>
    <xf numFmtId="4" fontId="0" fillId="3" borderId="3" xfId="0" applyNumberFormat="1" applyFill="1" applyBorder="1" applyAlignment="1">
      <alignment horizontal="center"/>
    </xf>
    <xf numFmtId="0" fontId="0" fillId="0" borderId="0" xfId="0" applyAlignment="1">
      <alignment horizontal="center"/>
    </xf>
  </cellXfs>
  <cellStyles count="6">
    <cellStyle name="Accent3" xfId="2" builtinId="37"/>
    <cellStyle name="Comma" xfId="4" builtinId="3"/>
    <cellStyle name="Heading 1" xfId="5" builtinId="16"/>
    <cellStyle name="Heading 3" xfId="1" builtinId="18"/>
    <cellStyle name="Heading 4" xfId="3" builtinId="19"/>
    <cellStyle name="Normal" xfId="0" builtinId="0"/>
  </cellStyles>
  <dxfs count="7">
    <dxf>
      <alignment horizontal="center" vertical="bottom" textRotation="0" wrapText="0" indent="0" justifyLastLine="0" shrinkToFit="0" readingOrder="0"/>
    </dxf>
    <dxf>
      <numFmt numFmtId="164" formatCode="[$]hh:mm;@" x16r2:formatCode16="[$-en-NL,1]hh:mm;@"/>
    </dxf>
    <dxf>
      <numFmt numFmtId="167" formatCode="dd/mm/yyyy"/>
    </dxf>
    <dxf>
      <fill>
        <patternFill patternType="solid">
          <fgColor indexed="64"/>
          <bgColor theme="2"/>
        </patternFill>
      </fill>
    </dxf>
    <dxf>
      <fill>
        <patternFill patternType="solid">
          <fgColor indexed="64"/>
          <bgColor theme="2"/>
        </patternFill>
      </fill>
    </dxf>
    <dxf>
      <fill>
        <patternFill patternType="solid">
          <fgColor indexed="64"/>
          <bgColor theme="2"/>
        </patternFill>
      </fill>
    </dxf>
    <dxf>
      <border outline="0">
        <top style="thick">
          <color theme="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0</xdr:colOff>
      <xdr:row>5</xdr:row>
      <xdr:rowOff>0</xdr:rowOff>
    </xdr:from>
    <xdr:to>
      <xdr:col>19</xdr:col>
      <xdr:colOff>349568</xdr:colOff>
      <xdr:row>16</xdr:row>
      <xdr:rowOff>60959</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3323094" y="869156"/>
          <a:ext cx="3992880" cy="1823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Updated once a year including</a:t>
          </a:r>
          <a:r>
            <a:rPr lang="en-GB" sz="1100" b="1" baseline="0"/>
            <a:t> participating agencies informations</a:t>
          </a:r>
          <a:r>
            <a:rPr lang="es-ES" sz="1100" b="0" baseline="0"/>
            <a:t>.</a:t>
          </a:r>
        </a:p>
        <a:p>
          <a:endParaRPr lang="es-ES" sz="1100" b="0" baseline="0"/>
        </a:p>
        <a:p>
          <a:r>
            <a:rPr lang="es-ES" sz="1100" b="0" baseline="0"/>
            <a:t>The model is ready to factor management fees or HR fees to the project.</a:t>
          </a:r>
        </a:p>
        <a:p>
          <a:endParaRPr lang="en-GB" sz="1100" b="1" baseline="0"/>
        </a:p>
      </xdr:txBody>
    </xdr:sp>
    <xdr:clientData/>
  </xdr:twoCellAnchor>
  <xdr:twoCellAnchor>
    <xdr:from>
      <xdr:col>13</xdr:col>
      <xdr:colOff>0</xdr:colOff>
      <xdr:row>5</xdr:row>
      <xdr:rowOff>0</xdr:rowOff>
    </xdr:from>
    <xdr:to>
      <xdr:col>19</xdr:col>
      <xdr:colOff>349568</xdr:colOff>
      <xdr:row>16</xdr:row>
      <xdr:rowOff>60959</xdr:rowOff>
    </xdr:to>
    <xdr:sp macro="" textlink="">
      <xdr:nvSpPr>
        <xdr:cNvPr id="3" name="TextBox 1">
          <a:extLst>
            <a:ext uri="{FF2B5EF4-FFF2-40B4-BE49-F238E27FC236}">
              <a16:creationId xmlns:a16="http://schemas.microsoft.com/office/drawing/2014/main" id="{F1E741C1-66F7-46C1-AD91-76C0AD29C20A}"/>
            </a:ext>
          </a:extLst>
        </xdr:cNvPr>
        <xdr:cNvSpPr txBox="1"/>
      </xdr:nvSpPr>
      <xdr:spPr>
        <a:xfrm>
          <a:off x="13344525" y="866775"/>
          <a:ext cx="4007168" cy="18040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b="1"/>
        </a:p>
        <a:p>
          <a:r>
            <a:rPr lang="en-GB" b="1"/>
            <a:t>Mis à jour une fois par an incluant les informations des agences participantes. </a:t>
          </a:r>
        </a:p>
        <a:p>
          <a:endParaRPr lang="en-GB"/>
        </a:p>
        <a:p>
          <a:r>
            <a:rPr lang="en-GB"/>
            <a:t>Le modèle est prêt à prendre en compte les frais de gestion ou les frais RH dans le projet.</a:t>
          </a:r>
        </a:p>
        <a:p>
          <a:endParaRPr lang="en-GB" sz="1100" b="1" baseline="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814917</xdr:colOff>
      <xdr:row>10</xdr:row>
      <xdr:rowOff>63500</xdr:rowOff>
    </xdr:from>
    <xdr:to>
      <xdr:col>15</xdr:col>
      <xdr:colOff>828463</xdr:colOff>
      <xdr:row>22</xdr:row>
      <xdr:rowOff>95249</xdr:rowOff>
    </xdr:to>
    <xdr:sp macro="" textlink="">
      <xdr:nvSpPr>
        <xdr:cNvPr id="3" name="TextBox 1">
          <a:extLst>
            <a:ext uri="{FF2B5EF4-FFF2-40B4-BE49-F238E27FC236}">
              <a16:creationId xmlns:a16="http://schemas.microsoft.com/office/drawing/2014/main" id="{D7670290-5DEF-43B3-9E15-AA8C5982AB99}"/>
            </a:ext>
          </a:extLst>
        </xdr:cNvPr>
        <xdr:cNvSpPr txBox="1"/>
      </xdr:nvSpPr>
      <xdr:spPr>
        <a:xfrm>
          <a:off x="10890250" y="2127250"/>
          <a:ext cx="3971713" cy="2317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0"/>
            <a:t>Ce document est :</a:t>
          </a:r>
        </a:p>
        <a:p>
          <a:endParaRPr lang="es-ES" sz="1100" b="0"/>
        </a:p>
        <a:p>
          <a:r>
            <a:rPr lang="es-ES" sz="1100" b="0"/>
            <a:t>-utilisé comme plan de déplacement partagé, mis à jour chaque semaine et de manière ponctuelle par les agences participantes</a:t>
          </a:r>
        </a:p>
        <a:p>
          <a:r>
            <a:rPr lang="es-ES" sz="1100" b="0"/>
            <a:t>-il permet d'identifier des opportunités de partage</a:t>
          </a:r>
        </a:p>
        <a:p>
          <a:endParaRPr lang="es-ES" sz="1100" b="0"/>
        </a:p>
        <a:p>
          <a:r>
            <a:rPr lang="es-ES" sz="1100" b="0"/>
            <a:t>Une fois les mouvements partagés implémentés, la colonne statut permet de filtrer les données</a:t>
          </a:r>
        </a:p>
        <a:p>
          <a:endParaRPr lang="es-ES" sz="1100" b="0"/>
        </a:p>
        <a:p>
          <a:r>
            <a:rPr lang="es-ES" sz="1100" b="0"/>
            <a:t>-ces mêmes données sont utilisées dans la matrice de partage des économies suivante</a:t>
          </a:r>
          <a:endParaRPr lang="en-GB" sz="1100" b="1" baseline="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777241</xdr:colOff>
      <xdr:row>16</xdr:row>
      <xdr:rowOff>177166</xdr:rowOff>
    </xdr:from>
    <xdr:to>
      <xdr:col>10</xdr:col>
      <xdr:colOff>83821</xdr:colOff>
      <xdr:row>26</xdr:row>
      <xdr:rowOff>95250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4692016" y="3225166"/>
          <a:ext cx="3992880" cy="1823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Saisissez les données des trajets « hors shuttle » dans cette feuille de calcul.</a:t>
          </a:r>
        </a:p>
        <a:p>
          <a:endParaRPr lang="en-GB" sz="1100" b="1"/>
        </a:p>
        <a:p>
          <a:r>
            <a:rPr lang="en-GB" sz="1100" b="1"/>
            <a:t>'trajets hors</a:t>
          </a:r>
          <a:r>
            <a:rPr lang="en-GB" sz="1100" b="1" baseline="0"/>
            <a:t> shuttle</a:t>
          </a:r>
          <a:r>
            <a:rPr lang="en-GB" sz="1100" b="1"/>
            <a:t>' = déplacements réalisés avec les véhicules appartenant à l'une des agences participantes</a:t>
          </a:r>
        </a:p>
        <a:p>
          <a:endParaRPr lang="en-GB" sz="1100" b="1"/>
        </a:p>
        <a:p>
          <a:endParaRPr lang="en-GB" sz="1100" b="1"/>
        </a:p>
        <a:p>
          <a:r>
            <a:rPr lang="en-GB" sz="1100" b="1"/>
            <a:t>Pour le mois de janvier aucun des déplacements hors navette n'a été partagé entre organismes, certaines données ont été saisies en rouge pour les besoins du test.</a:t>
          </a:r>
          <a:endParaRPr lang="en-NL" sz="1100" b="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0</xdr:colOff>
      <xdr:row>14</xdr:row>
      <xdr:rowOff>0</xdr:rowOff>
    </xdr:from>
    <xdr:to>
      <xdr:col>23</xdr:col>
      <xdr:colOff>335280</xdr:colOff>
      <xdr:row>19</xdr:row>
      <xdr:rowOff>28575</xdr:rowOff>
    </xdr:to>
    <xdr:sp macro="" textlink="">
      <xdr:nvSpPr>
        <xdr:cNvPr id="3" name="TextBox 1">
          <a:extLst>
            <a:ext uri="{FF2B5EF4-FFF2-40B4-BE49-F238E27FC236}">
              <a16:creationId xmlns:a16="http://schemas.microsoft.com/office/drawing/2014/main" id="{2606A859-7DC9-4161-A00C-BAE2A12AC106}"/>
            </a:ext>
          </a:extLst>
        </xdr:cNvPr>
        <xdr:cNvSpPr txBox="1"/>
      </xdr:nvSpPr>
      <xdr:spPr>
        <a:xfrm>
          <a:off x="13402235" y="2667000"/>
          <a:ext cx="3965986" cy="981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Saisissez les données des trajets « shuttle » dans cette feuille de calcul.</a:t>
          </a:r>
        </a:p>
        <a:p>
          <a:endParaRPr lang="en-GB" sz="1100" b="1"/>
        </a:p>
        <a:p>
          <a:r>
            <a:rPr lang="en-GB" sz="1100" b="1"/>
            <a:t>'trajets en shuttle' = déplacements réalisés avec le minivan, vehicule partagé entre les agences participantes</a:t>
          </a:r>
          <a:endParaRPr lang="en-NL" sz="1100" b="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31750</xdr:colOff>
          <xdr:row>2</xdr:row>
          <xdr:rowOff>19050</xdr:rowOff>
        </xdr:from>
        <xdr:to>
          <xdr:col>11</xdr:col>
          <xdr:colOff>552450</xdr:colOff>
          <xdr:row>4</xdr:row>
          <xdr:rowOff>31750</xdr:rowOff>
        </xdr:to>
        <xdr:sp macro="" textlink="">
          <xdr:nvSpPr>
            <xdr:cNvPr id="6145" name="Button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NZ" sz="1100" b="0" i="0" u="none" strike="noStrike" baseline="0">
                  <a:solidFill>
                    <a:srgbClr val="000000"/>
                  </a:solidFill>
                  <a:latin typeface="Calibri"/>
                  <a:ea typeface="Calibri"/>
                  <a:cs typeface="Calibri"/>
                </a:rPr>
                <a:t>Summary</a:t>
              </a:r>
            </a:p>
          </xdr:txBody>
        </xdr:sp>
        <xdr:clientData fPrintsWithSheet="0"/>
      </xdr:twoCellAnchor>
    </mc:Choice>
    <mc:Fallback/>
  </mc:AlternateContent>
  <xdr:twoCellAnchor>
    <xdr:from>
      <xdr:col>6</xdr:col>
      <xdr:colOff>466725</xdr:colOff>
      <xdr:row>6</xdr:row>
      <xdr:rowOff>104776</xdr:rowOff>
    </xdr:from>
    <xdr:to>
      <xdr:col>10</xdr:col>
      <xdr:colOff>133350</xdr:colOff>
      <xdr:row>8</xdr:row>
      <xdr:rowOff>47625</xdr:rowOff>
    </xdr:to>
    <xdr:sp macro="" textlink="">
      <xdr:nvSpPr>
        <xdr:cNvPr id="3" name="Globo: línea 2">
          <a:extLst>
            <a:ext uri="{FF2B5EF4-FFF2-40B4-BE49-F238E27FC236}">
              <a16:creationId xmlns:a16="http://schemas.microsoft.com/office/drawing/2014/main" id="{00000000-0008-0000-0400-000003000000}"/>
            </a:ext>
          </a:extLst>
        </xdr:cNvPr>
        <xdr:cNvSpPr/>
      </xdr:nvSpPr>
      <xdr:spPr>
        <a:xfrm>
          <a:off x="6010275" y="1409701"/>
          <a:ext cx="2105025" cy="323849"/>
        </a:xfrm>
        <a:prstGeom prst="borderCallout1">
          <a:avLst>
            <a:gd name="adj1" fmla="val 51844"/>
            <a:gd name="adj2" fmla="val -1093"/>
            <a:gd name="adj3" fmla="val -295775"/>
            <a:gd name="adj4" fmla="val -86297"/>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GB" sz="1100">
              <a:solidFill>
                <a:sysClr val="windowText" lastClr="000000"/>
              </a:solidFill>
              <a:effectLst/>
              <a:latin typeface="+mn-lt"/>
              <a:ea typeface="+mn-ea"/>
              <a:cs typeface="+mn-cs"/>
            </a:rPr>
            <a:t>ex: HI doit 19.34</a:t>
          </a:r>
          <a:r>
            <a:rPr lang="en-GB" sz="1100" baseline="0">
              <a:solidFill>
                <a:sysClr val="windowText" lastClr="000000"/>
              </a:solidFill>
              <a:effectLst/>
              <a:latin typeface="+mn-lt"/>
              <a:ea typeface="+mn-ea"/>
              <a:cs typeface="+mn-cs"/>
            </a:rPr>
            <a:t> usd a ACF</a:t>
          </a:r>
          <a:endParaRPr lang="en-GB">
            <a:solidFill>
              <a:sysClr val="windowText" lastClr="000000"/>
            </a:solidFill>
            <a:effectLst/>
          </a:endParaRPr>
        </a:p>
        <a:p>
          <a:pPr algn="l"/>
          <a:endParaRPr lang="en-GB" sz="1100">
            <a:solidFill>
              <a:sysClr val="windowText" lastClr="000000"/>
            </a:solidFill>
          </a:endParaRPr>
        </a:p>
      </xdr:txBody>
    </xdr:sp>
    <xdr:clientData/>
  </xdr:twoCellAnchor>
  <xdr:twoCellAnchor>
    <xdr:from>
      <xdr:col>13</xdr:col>
      <xdr:colOff>39688</xdr:colOff>
      <xdr:row>0</xdr:row>
      <xdr:rowOff>190500</xdr:rowOff>
    </xdr:from>
    <xdr:to>
      <xdr:col>20</xdr:col>
      <xdr:colOff>517525</xdr:colOff>
      <xdr:row>27</xdr:row>
      <xdr:rowOff>76200</xdr:rowOff>
    </xdr:to>
    <xdr:sp macro="" textlink="">
      <xdr:nvSpPr>
        <xdr:cNvPr id="4" name="TextBox 1">
          <a:extLst>
            <a:ext uri="{FF2B5EF4-FFF2-40B4-BE49-F238E27FC236}">
              <a16:creationId xmlns:a16="http://schemas.microsoft.com/office/drawing/2014/main" id="{8B89866A-7F6B-4D3E-B0E9-A52C904E63E3}"/>
            </a:ext>
          </a:extLst>
        </xdr:cNvPr>
        <xdr:cNvSpPr txBox="1"/>
      </xdr:nvSpPr>
      <xdr:spPr>
        <a:xfrm>
          <a:off x="9850438" y="190500"/>
          <a:ext cx="4756150" cy="5187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0">
              <a:solidFill>
                <a:schemeClr val="dk1"/>
              </a:solidFill>
              <a:effectLst/>
              <a:latin typeface="+mn-lt"/>
              <a:ea typeface="+mn-ea"/>
              <a:cs typeface="+mn-cs"/>
            </a:rPr>
            <a:t>Cette feuille de calcul permet de répartir les coûts « hors shuttle » entre les agences participantes.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a:solidFill>
                <a:schemeClr val="dk1"/>
              </a:solidFill>
              <a:effectLst/>
              <a:latin typeface="+mn-lt"/>
              <a:ea typeface="+mn-ea"/>
              <a:cs typeface="+mn-cs"/>
            </a:rPr>
            <a:t>Comment fonctionne le bouton « Summary »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a:solidFill>
                <a:schemeClr val="dk1"/>
              </a:solidFill>
              <a:effectLst/>
              <a:latin typeface="+mn-lt"/>
              <a:ea typeface="+mn-ea"/>
              <a:cs typeface="+mn-cs"/>
            </a:rPr>
            <a:t>Le bouton Récapitulatif automatise la répartition des coûts pour les trajets partagés sans navette. Voici comment cela fonctionne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u="sng">
              <a:solidFill>
                <a:schemeClr val="dk1"/>
              </a:solidFill>
              <a:effectLst/>
              <a:latin typeface="+mn-lt"/>
              <a:ea typeface="+mn-ea"/>
              <a:cs typeface="+mn-cs"/>
            </a:rPr>
            <a:t>Source des données </a:t>
          </a:r>
          <a:r>
            <a:rPr lang="en-GB" sz="1100" b="0">
              <a:solidFill>
                <a:schemeClr val="dk1"/>
              </a:solidFill>
              <a:effectLst/>
              <a:latin typeface="+mn-lt"/>
              <a:ea typeface="+mn-ea"/>
              <a:cs typeface="+mn-cs"/>
            </a:rPr>
            <a:t>: il analyse la fiche 4,3 « Données hors shuttle », en se concentrant sur les déplacements marqués comme « partagés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u="sng">
              <a:solidFill>
                <a:schemeClr val="dk1"/>
              </a:solidFill>
              <a:effectLst/>
              <a:latin typeface="+mn-lt"/>
              <a:ea typeface="+mn-ea"/>
              <a:cs typeface="+mn-cs"/>
            </a:rPr>
            <a:t>Répartition des coûts </a:t>
          </a:r>
          <a:r>
            <a:rPr lang="en-GB" sz="1100" b="0">
              <a:solidFill>
                <a:schemeClr val="dk1"/>
              </a:solidFill>
              <a:effectLst/>
              <a:latin typeface="+mn-lt"/>
              <a:ea typeface="+mn-ea"/>
              <a:cs typeface="+mn-cs"/>
            </a:rPr>
            <a:t>: pour chaque voyage partagé, le coût total (par exemple, 29 USD) est réparti de manière égale entre toutes les organisations impliquées (y compris l'agence lead).</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u="sng">
              <a:solidFill>
                <a:schemeClr val="dk1"/>
              </a:solidFill>
              <a:effectLst/>
              <a:latin typeface="+mn-lt"/>
              <a:ea typeface="+mn-ea"/>
              <a:cs typeface="+mn-cs"/>
            </a:rPr>
            <a:t>En-têtes de colonnes </a:t>
          </a:r>
          <a:r>
            <a:rPr lang="en-GB" sz="1100" b="0">
              <a:solidFill>
                <a:schemeClr val="dk1"/>
              </a:solidFill>
              <a:effectLst/>
              <a:latin typeface="+mn-lt"/>
              <a:ea typeface="+mn-ea"/>
              <a:cs typeface="+mn-cs"/>
            </a:rPr>
            <a:t>: ceux-ci représentent les agences lead pour chaque voyage.</a:t>
          </a:r>
        </a:p>
        <a:p>
          <a:pPr marL="0" marR="0" lvl="0" indent="0" defTabSz="914400" eaLnBrk="1" fontAlgn="auto" latinLnBrk="0" hangingPunct="1">
            <a:lnSpc>
              <a:spcPct val="100000"/>
            </a:lnSpc>
            <a:spcBef>
              <a:spcPts val="0"/>
            </a:spcBef>
            <a:spcAft>
              <a:spcPts val="0"/>
            </a:spcAft>
            <a:buClrTx/>
            <a:buSzTx/>
            <a:buFontTx/>
            <a:buNone/>
            <a:tabLst/>
            <a:defRPr/>
          </a:pPr>
          <a:r>
            <a:rPr lang="en-GB" sz="1100" b="0" u="sng">
              <a:solidFill>
                <a:schemeClr val="dk1"/>
              </a:solidFill>
              <a:effectLst/>
              <a:latin typeface="+mn-lt"/>
              <a:ea typeface="+mn-ea"/>
              <a:cs typeface="+mn-cs"/>
            </a:rPr>
            <a:t>Étiquettes de rangées </a:t>
          </a:r>
          <a:r>
            <a:rPr lang="en-GB" sz="1100" b="0">
              <a:solidFill>
                <a:schemeClr val="dk1"/>
              </a:solidFill>
              <a:effectLst/>
              <a:latin typeface="+mn-lt"/>
              <a:ea typeface="+mn-ea"/>
              <a:cs typeface="+mn-cs"/>
            </a:rPr>
            <a:t>: elles représentent les organisations 'passagères'</a:t>
          </a:r>
          <a:r>
            <a:rPr lang="en-GB" sz="1100" b="0" baseline="0">
              <a:solidFill>
                <a:schemeClr val="dk1"/>
              </a:solidFill>
              <a:effectLst/>
              <a:latin typeface="+mn-lt"/>
              <a:ea typeface="+mn-ea"/>
              <a:cs typeface="+mn-cs"/>
            </a:rPr>
            <a:t> (a bord du véhicule</a:t>
          </a:r>
          <a:r>
            <a:rPr lang="en-GB" sz="1100" b="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a:solidFill>
                <a:schemeClr val="dk1"/>
              </a:solidFill>
              <a:effectLst/>
              <a:latin typeface="+mn-lt"/>
              <a:ea typeface="+mn-ea"/>
              <a:cs typeface="+mn-cs"/>
            </a:rPr>
            <a:t>Le bouton calcule combien chaque organisation à de trajets partagés avec l'agences lead. Ce montant sera reflété dans la ligne du passager sous la colonne de l'agence lead correspondante.</a:t>
          </a:r>
          <a:endParaRPr lang="en-NL" sz="1100" b="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57150</xdr:colOff>
          <xdr:row>4</xdr:row>
          <xdr:rowOff>69850</xdr:rowOff>
        </xdr:from>
        <xdr:to>
          <xdr:col>7</xdr:col>
          <xdr:colOff>488950</xdr:colOff>
          <xdr:row>6</xdr:row>
          <xdr:rowOff>57150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500-0000010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NZ" sz="1100" b="0" i="0" u="none" strike="noStrike" baseline="0">
                  <a:solidFill>
                    <a:srgbClr val="000000"/>
                  </a:solidFill>
                  <a:latin typeface="Calibri"/>
                  <a:ea typeface="Calibri"/>
                  <a:cs typeface="Calibri"/>
                </a:rPr>
                <a:t>Create summary</a:t>
              </a:r>
            </a:p>
          </xdr:txBody>
        </xdr:sp>
        <xdr:clientData fPrintsWithSheet="0"/>
      </xdr:twoCellAnchor>
    </mc:Choice>
    <mc:Fallback/>
  </mc:AlternateContent>
  <xdr:twoCellAnchor>
    <xdr:from>
      <xdr:col>9</xdr:col>
      <xdr:colOff>530678</xdr:colOff>
      <xdr:row>0</xdr:row>
      <xdr:rowOff>197303</xdr:rowOff>
    </xdr:from>
    <xdr:to>
      <xdr:col>18</xdr:col>
      <xdr:colOff>340180</xdr:colOff>
      <xdr:row>26</xdr:row>
      <xdr:rowOff>85723</xdr:rowOff>
    </xdr:to>
    <xdr:sp macro="" textlink="">
      <xdr:nvSpPr>
        <xdr:cNvPr id="3" name="TextBox 1">
          <a:extLst>
            <a:ext uri="{FF2B5EF4-FFF2-40B4-BE49-F238E27FC236}">
              <a16:creationId xmlns:a16="http://schemas.microsoft.com/office/drawing/2014/main" id="{AA3DEE43-E6ED-4B2B-96A7-90C2BCA6AE0C}"/>
            </a:ext>
          </a:extLst>
        </xdr:cNvPr>
        <xdr:cNvSpPr txBox="1"/>
      </xdr:nvSpPr>
      <xdr:spPr>
        <a:xfrm>
          <a:off x="7347857" y="197303"/>
          <a:ext cx="5320394" cy="48550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b="0"/>
            <a:t>Cette feuille de calcul permet de répartir le « shuttle » (coût fixe) entre les agences participantes.</a:t>
          </a:r>
        </a:p>
        <a:p>
          <a:endParaRPr lang="en-GB" b="0"/>
        </a:p>
        <a:p>
          <a:endParaRPr lang="en-GB" b="0"/>
        </a:p>
        <a:p>
          <a:endParaRPr lang="en-GB" b="0"/>
        </a:p>
        <a:p>
          <a:endParaRPr lang="en-GB" b="0"/>
        </a:p>
        <a:p>
          <a:r>
            <a:rPr lang="en-GB" b="0"/>
            <a:t>Comment fonctionne le bouton « Create Summary» :</a:t>
          </a:r>
        </a:p>
        <a:p>
          <a:endParaRPr lang="en-GB" b="0"/>
        </a:p>
        <a:p>
          <a:r>
            <a:rPr lang="en-GB" b="0" u="sng"/>
            <a:t>Calcul des participations a un trajet </a:t>
          </a:r>
          <a:r>
            <a:rPr lang="en-GB" b="0"/>
            <a:t>: lorsque vous cliquez sur le bouton "</a:t>
          </a:r>
          <a:r>
            <a:rPr lang="en-GB" sz="1100" b="0">
              <a:solidFill>
                <a:schemeClr val="dk1"/>
              </a:solidFill>
              <a:effectLst/>
              <a:latin typeface="+mn-lt"/>
              <a:ea typeface="+mn-ea"/>
              <a:cs typeface="+mn-cs"/>
            </a:rPr>
            <a:t>Create Summary</a:t>
          </a:r>
          <a:r>
            <a:rPr lang="en-GB" b="0"/>
            <a:t>", il examine d'abord tous les voyages de shuttle enregistrés sur la feuille 4.3- ''donnés shuttle" pour le mois et identifie les organisations qui ont participé à chaque voyage.</a:t>
          </a:r>
        </a:p>
        <a:p>
          <a:endParaRPr lang="en-GB" b="0"/>
        </a:p>
        <a:p>
          <a:r>
            <a:rPr lang="en-GB" b="0" u="sng"/>
            <a:t>Comptage les passagers </a:t>
          </a:r>
          <a:r>
            <a:rPr lang="en-GB" b="0"/>
            <a:t>: il compte ensuite le nombre de passagers de chaque organisation qui ont utilisé la navette, ce qui nous donne le « nombre de passagers ».</a:t>
          </a:r>
        </a:p>
        <a:p>
          <a:endParaRPr lang="en-GB" b="0"/>
        </a:p>
        <a:p>
          <a:r>
            <a:rPr lang="en-GB" b="0" u="sng"/>
            <a:t>Comptage des voyages </a:t>
          </a:r>
          <a:r>
            <a:rPr lang="en-GB" b="0"/>
            <a:t>: le bouton compte également le nombre de voyages auxquels chaque organisation a participé. Même si une organisation avait plusieurs passagers sur le même voyage, cela compte pour un seul voyage, ce qui donne lieu au « Nombre de voyages ».</a:t>
          </a:r>
        </a:p>
        <a:p>
          <a:endParaRPr lang="en-GB" b="0"/>
        </a:p>
        <a:p>
          <a:r>
            <a:rPr lang="en-GB" b="0" u="sng"/>
            <a:t>Répartition des coûts </a:t>
          </a:r>
          <a:r>
            <a:rPr lang="en-GB" b="0"/>
            <a:t>: Enfin, il divise le coût mensuel total de la navette (cellule bleue pouvant être ajustée chaque mois aux</a:t>
          </a:r>
          <a:r>
            <a:rPr lang="en-GB" b="0" baseline="0"/>
            <a:t> couts réels</a:t>
          </a:r>
          <a:r>
            <a:rPr lang="en-GB" b="0"/>
            <a:t>) par le nombre d'organisations qui ont utilisé la navette pour calculer un « coût par organisation » . Il s'agit du montant que chaque organisation doit payer pour couvrir les frais de navette du mois.</a:t>
          </a:r>
        </a:p>
        <a:p>
          <a:endParaRPr lang="en-GB" b="0"/>
        </a:p>
        <a:p>
          <a:r>
            <a:rPr lang="en-GB" b="0"/>
            <a:t>Résumé : toutes ces informations sont résumées dans le tableau, fournissant un aperçu de l'utilisation du</a:t>
          </a:r>
          <a:r>
            <a:rPr lang="en-GB" b="0" baseline="0"/>
            <a:t> shuttle</a:t>
          </a:r>
          <a:r>
            <a:rPr lang="en-GB" b="0"/>
            <a:t> et de la répartition des coûts pour le mois.</a:t>
          </a:r>
          <a:endParaRPr lang="en-NL" sz="1100" b="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112396</xdr:colOff>
      <xdr:row>1</xdr:row>
      <xdr:rowOff>1</xdr:rowOff>
    </xdr:from>
    <xdr:to>
      <xdr:col>6</xdr:col>
      <xdr:colOff>512443</xdr:colOff>
      <xdr:row>3</xdr:row>
      <xdr:rowOff>36196</xdr:rowOff>
    </xdr:to>
    <xdr:pic macro="[0]!ConsolidateOrganizations">
      <xdr:nvPicPr>
        <xdr:cNvPr id="3" name="Graphic 2" descr="Repeat with solid fill">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780021" y="190501"/>
          <a:ext cx="394332" cy="398145"/>
        </a:xfrm>
        <a:prstGeom prst="rect">
          <a:avLst/>
        </a:prstGeom>
      </xdr:spPr>
    </xdr:pic>
    <xdr:clientData/>
  </xdr:twoCellAnchor>
  <xdr:twoCellAnchor>
    <xdr:from>
      <xdr:col>7</xdr:col>
      <xdr:colOff>505558</xdr:colOff>
      <xdr:row>2</xdr:row>
      <xdr:rowOff>0</xdr:rowOff>
    </xdr:from>
    <xdr:to>
      <xdr:col>15</xdr:col>
      <xdr:colOff>372208</xdr:colOff>
      <xdr:row>10</xdr:row>
      <xdr:rowOff>19050</xdr:rowOff>
    </xdr:to>
    <xdr:sp macro="" textlink="">
      <xdr:nvSpPr>
        <xdr:cNvPr id="2" name="TextBox 1">
          <a:extLst>
            <a:ext uri="{FF2B5EF4-FFF2-40B4-BE49-F238E27FC236}">
              <a16:creationId xmlns:a16="http://schemas.microsoft.com/office/drawing/2014/main" id="{C6F733C2-9A69-4358-B442-5E7F2D02C0A9}"/>
            </a:ext>
          </a:extLst>
        </xdr:cNvPr>
        <xdr:cNvSpPr txBox="1"/>
      </xdr:nvSpPr>
      <xdr:spPr>
        <a:xfrm>
          <a:off x="8733693" y="608135"/>
          <a:ext cx="4731727" cy="1543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Cette feuille de bilan a pour objectif de synthétiser les 2 feuilles de calcul 'Frais de navette' et frais hors navette</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Comment fonctionne le bouton « Résumé »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effectLst/>
              <a:latin typeface="+mn-lt"/>
              <a:ea typeface="+mn-ea"/>
              <a:cs typeface="+mn-cs"/>
            </a:rPr>
            <a:t>il sélectionne les données dans les 2 feuilles de calcul et génère un résumé</a:t>
          </a:r>
          <a:endParaRPr lang="en-NL" sz="1100"/>
        </a:p>
      </xdr:txBody>
    </xdr:sp>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fleetforum1.sharepoint.com/sites/files/Shared%20Documents/Solutions%20&amp;%20Tools/Development/Vehicle%20sharing%20between%20NGOs/HULO%20Vehicle%20Sharing/Joint/Gen_translation/5-Financial%20%20accountability/2024%20Movement%20Planning%20%20_MARCH-2024.xlsx?CCBB545A" TargetMode="External"/><Relationship Id="rId1" Type="http://schemas.openxmlformats.org/officeDocument/2006/relationships/externalLinkPath" Target="file:///\\CCBB545A\2024%20Movement%20Planning%20%20_MARCH-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P/Downloads/2024%20Movement%20Planning%20-FEBRUARY%20202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Bekaa Route"/>
      <sheetName val="North Route"/>
      <sheetName val="Data"/>
      <sheetName val="South Route"/>
    </sheetNames>
    <sheetDataSet>
      <sheetData sheetId="0"/>
      <sheetData sheetId="1"/>
      <sheetData sheetId="2"/>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787C452-18AA-446E-ABFF-7092B6F052BD}" name="BeyZah" displayName="BeyZah" ref="A2:R46" totalsRowShown="0" tableBorderDxfId="6">
  <autoFilter ref="A2:R46" xr:uid="{00000000-0009-0000-0100-000001000000}"/>
  <sortState xmlns:xlrd2="http://schemas.microsoft.com/office/spreadsheetml/2017/richdata2" ref="A3:R4">
    <sortCondition ref="A2"/>
  </sortState>
  <tableColumns count="18">
    <tableColumn id="1" xr3:uid="{884CF2F3-D518-4E75-B8A8-47A161AA11E0}" name="Date"/>
    <tableColumn id="2" xr3:uid="{C57044F2-B44D-4D88-92CC-A94876064146}" name="Origine" dataDxfId="5"/>
    <tableColumn id="3" xr3:uid="{6DA6195C-17A5-4B15-B044-24CFFEEFEE1B}" name="Destination" dataDxfId="4"/>
    <tableColumn id="4" xr3:uid="{4BCE204E-47A6-45A8-B670-9E96D0C94D6E}" name="Heure de départ" dataDxfId="3"/>
    <tableColumn id="6" xr3:uid="{47B93BA1-7A43-472D-8E31-367C1CFAA011}" name="Agence lead"/>
    <tableColumn id="7" xr3:uid="{89D16DBD-6B9D-4F05-A9B9-EACE8582EF16}" name="Passager 1"/>
    <tableColumn id="8" xr3:uid="{EEB99BA8-285C-4E95-9F14-77485983D7BC}" name="Passager 2"/>
    <tableColumn id="9" xr3:uid="{278B958D-5270-4FEE-B36F-21B74B66AA0F}" name="Passager 3"/>
    <tableColumn id="10" xr3:uid="{917CAE1B-330D-4A70-A831-167C1198B2FC}" name="Passager 4"/>
    <tableColumn id="11" xr3:uid="{7E1410F0-097E-45FF-9537-891EBC12E66D}" name="Passager 5"/>
    <tableColumn id="12" xr3:uid="{C4C2D2DD-F691-4323-A4E0-AAFA2B6E7C83}" name="Passager 6"/>
    <tableColumn id="13" xr3:uid="{4A0144AC-456A-4A9E-9C23-126383F13578}" name="Passager 7"/>
    <tableColumn id="14" xr3:uid="{2AE0637A-C451-49E7-9B27-D360BED3C623}" name="Passager 8"/>
    <tableColumn id="15" xr3:uid="{3539BC50-79F1-4C42-8ED1-1735B809E0D8}" name="Passager 9"/>
    <tableColumn id="16" xr3:uid="{E8E9E548-AD44-49BE-8077-6784C4837E94}" name="Passager 10"/>
    <tableColumn id="17" xr3:uid="{2E37954B-C77C-4F50-B49B-868473D65E77}" name="CARGO/Petits documents"/>
    <tableColumn id="18" xr3:uid="{7C15C3E7-10BA-4C77-84F7-A097FEF2FFA7}" name="Commentaires"/>
    <tableColumn id="19" xr3:uid="{65AC0CF6-3EC3-46B1-8448-CBE62F8CE0FE}" name="Statut"/>
  </tableColumns>
  <tableStyleInfo name="TableStyleMedium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511387B-3938-4B21-BF1D-896FBC30A7E1}" name="Table1" displayName="Table1" ref="A1:S13" totalsRowShown="0">
  <autoFilter ref="A1:S13" xr:uid="{E511387B-3938-4B21-BF1D-896FBC30A7E1}"/>
  <tableColumns count="19">
    <tableColumn id="1" xr3:uid="{B245E460-A536-4EDB-8204-1D270962AD1B}" name="Date" dataDxfId="2"/>
    <tableColumn id="2" xr3:uid="{8D7884EB-6D5E-4420-A4D2-938824A5E1B4}" name="From"/>
    <tableColumn id="3" xr3:uid="{4D603A5D-E154-4D6E-AA9C-61DA6F594001}" name="To"/>
    <tableColumn id="4" xr3:uid="{AE5FBCE1-B97C-459F-8235-45236FA87986}" name="Departure time" dataDxfId="1"/>
    <tableColumn id="5" xr3:uid="{B0FE2700-31E0-4808-BB76-9814FDD0E929}" name="Lead Agency"/>
    <tableColumn id="6" xr3:uid="{32886650-3B68-4F38-87A3-44A0E37E3BF7}" name="Passenger #1"/>
    <tableColumn id="7" xr3:uid="{361A690A-7367-4942-A6CC-9A341146EC34}" name="Passenger #2"/>
    <tableColumn id="8" xr3:uid="{8968D8F4-6673-416C-A73C-A1CDBAC69ECA}" name="Passenger #3"/>
    <tableColumn id="9" xr3:uid="{CDAC6E0C-C4A4-48C8-B40F-5A4194D44731}" name="Passenger #4"/>
    <tableColumn id="10" xr3:uid="{2DE97809-75FA-46CF-8264-5C8369499C4A}" name="Passenger #5"/>
    <tableColumn id="11" xr3:uid="{B090689C-ED34-45EF-868B-070923F2865D}" name="Passenger #6"/>
    <tableColumn id="12" xr3:uid="{389CDD33-C275-4B0F-9C31-C651B09D37C2}" name="Passenger #7"/>
    <tableColumn id="13" xr3:uid="{A6ED2255-3A4F-455B-8EAB-EA2916A98619}" name="Passenger #8"/>
    <tableColumn id="14" xr3:uid="{8E530584-379C-4C0A-A2E1-87111EA0B691}" name="Passenger #9"/>
    <tableColumn id="15" xr3:uid="{CD5B7B85-4BFE-4992-9ADD-AD84379D38CB}" name="Passenger #10"/>
    <tableColumn id="16" xr3:uid="{19B40858-31F9-4A78-8C1D-A39F42681F1D}" name="CARGO/Small Documents"/>
    <tableColumn id="17" xr3:uid="{5D5A0880-889B-4452-B261-3A193A012C9B}" name="Number of Organisations" dataDxfId="0">
      <calculatedColumnFormula array="1">SUM(IF(FREQUENCY(IF(LEN(SUBSTITUTE(E2:P2, " ", ""))&gt;0, MATCH(SUBSTITUTE(E2:P2, " ", ""), SUBSTITUTE(E2:P2, " ", ""), 0), ""), IF(LEN(SUBSTITUTE(E2:P2, " ", ""))&gt;0, MATCH(SUBSTITUTE(E2:P2, " ", ""), SUBSTITUTE(E2:P2, " ", ""), 0), ""))&gt;0, 1))</calculatedColumnFormula>
    </tableColumn>
    <tableColumn id="18" xr3:uid="{3BAB4A21-C253-48DA-9901-065DBADD3B08}" name="Shared trip">
      <calculatedColumnFormula>IF(Q2&gt;=2,"Yes","No")</calculatedColumnFormula>
    </tableColumn>
    <tableColumn id="19" xr3:uid="{EE85F4DD-7853-4A8D-B8A2-1545853714B4}" name="Cost per organisation">
      <calculatedColumnFormula>29/Q2</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3.bin"/><Relationship Id="rId4" Type="http://schemas.openxmlformats.org/officeDocument/2006/relationships/ctrlProp" Target="../ctrlProps/ctrlProp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B1633-2A92-44D4-AEDD-565397ECEF83}">
  <dimension ref="A1:M103"/>
  <sheetViews>
    <sheetView tabSelected="1" zoomScale="110" zoomScaleNormal="110" workbookViewId="0">
      <selection activeCell="B35" sqref="B35"/>
    </sheetView>
  </sheetViews>
  <sheetFormatPr defaultColWidth="9.1796875" defaultRowHeight="14.5" x14ac:dyDescent="0.35"/>
  <cols>
    <col min="1" max="1" width="71.453125" bestFit="1" customWidth="1"/>
    <col min="2" max="2" width="12" customWidth="1"/>
    <col min="3" max="3" width="1.453125" customWidth="1"/>
    <col min="4" max="9" width="12.7265625" customWidth="1"/>
    <col min="10" max="10" width="11.54296875" bestFit="1" customWidth="1"/>
  </cols>
  <sheetData>
    <row r="1" spans="1:13" ht="15" thickBot="1" x14ac:dyDescent="0.4">
      <c r="A1" t="s">
        <v>94</v>
      </c>
    </row>
    <row r="2" spans="1:13" ht="18.5" x14ac:dyDescent="0.45">
      <c r="A2" s="31" t="s">
        <v>95</v>
      </c>
      <c r="B2" s="32"/>
      <c r="C2" s="33"/>
      <c r="D2" s="31" t="s">
        <v>96</v>
      </c>
      <c r="E2" s="33"/>
      <c r="F2" s="33"/>
      <c r="G2" s="33"/>
      <c r="H2" s="33"/>
      <c r="I2" s="33"/>
      <c r="J2" s="32"/>
    </row>
    <row r="3" spans="1:13" ht="3.75" customHeight="1" x14ac:dyDescent="0.35">
      <c r="A3" s="34"/>
      <c r="B3" s="35"/>
      <c r="D3" s="34"/>
      <c r="J3" s="35"/>
    </row>
    <row r="4" spans="1:13" x14ac:dyDescent="0.35">
      <c r="A4" s="36" t="s">
        <v>97</v>
      </c>
      <c r="B4" s="37">
        <v>12</v>
      </c>
      <c r="D4" s="38" t="s">
        <v>98</v>
      </c>
      <c r="E4" s="39"/>
      <c r="F4" s="39"/>
      <c r="G4" s="39"/>
      <c r="H4" s="40"/>
      <c r="I4" s="39"/>
      <c r="J4" s="41">
        <v>1</v>
      </c>
    </row>
    <row r="5" spans="1:13" x14ac:dyDescent="0.35">
      <c r="A5" s="36" t="s">
        <v>99</v>
      </c>
      <c r="B5" s="37">
        <v>22</v>
      </c>
      <c r="D5" s="42" t="s">
        <v>100</v>
      </c>
      <c r="E5" s="29"/>
      <c r="F5" s="29"/>
      <c r="G5" s="29"/>
      <c r="H5" s="43"/>
      <c r="I5" s="29"/>
      <c r="J5" s="41">
        <v>0</v>
      </c>
    </row>
    <row r="6" spans="1:13" ht="15" thickBot="1" x14ac:dyDescent="0.4">
      <c r="A6" s="44" t="s">
        <v>101</v>
      </c>
      <c r="B6" s="45">
        <v>8</v>
      </c>
      <c r="C6" s="46"/>
      <c r="D6" s="47" t="s">
        <v>102</v>
      </c>
      <c r="E6" s="46"/>
      <c r="F6" s="46"/>
      <c r="G6" s="46"/>
      <c r="H6" s="48"/>
      <c r="I6" s="46"/>
      <c r="J6" s="49">
        <v>0</v>
      </c>
    </row>
    <row r="7" spans="1:13" ht="4.5" customHeight="1" thickBot="1" x14ac:dyDescent="0.4">
      <c r="A7" s="34"/>
      <c r="J7" s="35"/>
    </row>
    <row r="8" spans="1:13" s="54" customFormat="1" ht="26.5" thickBot="1" x14ac:dyDescent="0.4">
      <c r="A8" s="50" t="s">
        <v>103</v>
      </c>
      <c r="B8" s="51"/>
      <c r="C8" s="51"/>
      <c r="D8" s="52" t="s">
        <v>104</v>
      </c>
      <c r="E8" s="52" t="s">
        <v>105</v>
      </c>
      <c r="F8" s="52" t="s">
        <v>106</v>
      </c>
      <c r="G8" s="52" t="s">
        <v>107</v>
      </c>
      <c r="H8" s="52" t="s">
        <v>108</v>
      </c>
      <c r="I8" s="52" t="s">
        <v>109</v>
      </c>
      <c r="J8" s="53" t="s">
        <v>110</v>
      </c>
    </row>
    <row r="9" spans="1:13" ht="3.75" customHeight="1" x14ac:dyDescent="0.35">
      <c r="A9" s="34"/>
      <c r="B9" s="55"/>
      <c r="C9" s="55"/>
      <c r="D9" s="55"/>
      <c r="E9" s="55"/>
      <c r="F9" s="55"/>
      <c r="G9" s="55"/>
      <c r="H9" s="55"/>
      <c r="I9" s="55"/>
      <c r="J9" s="56"/>
    </row>
    <row r="10" spans="1:13" ht="18.5" x14ac:dyDescent="0.45">
      <c r="A10" s="57" t="s">
        <v>111</v>
      </c>
      <c r="B10" s="55"/>
      <c r="C10" s="55"/>
      <c r="D10" s="55"/>
      <c r="E10" s="55"/>
      <c r="F10" s="55"/>
      <c r="G10" s="55"/>
      <c r="H10" s="55"/>
      <c r="I10" s="55"/>
      <c r="J10" s="58"/>
    </row>
    <row r="11" spans="1:13" ht="3.75" customHeight="1" x14ac:dyDescent="0.45">
      <c r="A11" s="57"/>
      <c r="B11" s="55"/>
      <c r="C11" s="55"/>
      <c r="D11" s="55"/>
      <c r="E11" s="55"/>
      <c r="F11" s="55"/>
      <c r="G11" s="55"/>
      <c r="H11" s="55"/>
      <c r="I11" s="55"/>
      <c r="J11" s="58"/>
    </row>
    <row r="12" spans="1:13" ht="15" thickBot="1" x14ac:dyDescent="0.4">
      <c r="A12" s="59" t="s">
        <v>112</v>
      </c>
      <c r="B12" s="55"/>
      <c r="C12" s="55"/>
      <c r="D12" s="55"/>
      <c r="E12" s="55"/>
      <c r="F12" s="55"/>
      <c r="G12" s="55"/>
      <c r="H12" s="55"/>
      <c r="I12" s="55"/>
      <c r="J12" s="60"/>
    </row>
    <row r="13" spans="1:13" x14ac:dyDescent="0.35">
      <c r="A13" s="134" t="s">
        <v>113</v>
      </c>
      <c r="B13" s="55"/>
      <c r="C13" s="55"/>
      <c r="D13" s="61">
        <f>440*12</f>
        <v>5280</v>
      </c>
      <c r="E13" s="61">
        <v>6327</v>
      </c>
      <c r="F13" s="61">
        <v>5400</v>
      </c>
      <c r="G13" s="61">
        <v>4680</v>
      </c>
      <c r="H13" s="62">
        <v>4600</v>
      </c>
      <c r="I13" s="62">
        <v>5100</v>
      </c>
      <c r="J13" s="138">
        <f xml:space="preserve"> SUMPRODUCT(D13:I13, D14:I14) / SUM(D14:I14) / (B4 * B5 * B6) * J4</f>
        <v>2.5301846590909092</v>
      </c>
    </row>
    <row r="14" spans="1:13" ht="15" thickBot="1" x14ac:dyDescent="0.4">
      <c r="A14" s="36" t="s">
        <v>114</v>
      </c>
      <c r="B14" s="55"/>
      <c r="C14" s="55"/>
      <c r="D14" s="63">
        <v>27</v>
      </c>
      <c r="E14" s="63">
        <v>5</v>
      </c>
      <c r="F14" s="63">
        <v>12</v>
      </c>
      <c r="G14" s="63">
        <v>1</v>
      </c>
      <c r="H14" s="64">
        <v>3</v>
      </c>
      <c r="I14" s="64">
        <v>4</v>
      </c>
      <c r="J14" s="139"/>
      <c r="M14" s="10"/>
    </row>
    <row r="15" spans="1:13" ht="3.75" customHeight="1" thickBot="1" x14ac:dyDescent="0.4">
      <c r="A15" s="34"/>
      <c r="B15" s="55"/>
      <c r="C15" s="55"/>
      <c r="D15" s="55"/>
      <c r="E15" s="55"/>
      <c r="F15" s="55"/>
      <c r="G15" s="55"/>
      <c r="H15" s="55"/>
      <c r="I15" s="55"/>
      <c r="J15" s="56"/>
    </row>
    <row r="16" spans="1:13" x14ac:dyDescent="0.35">
      <c r="A16" s="134" t="s">
        <v>115</v>
      </c>
      <c r="B16" s="55"/>
      <c r="C16" s="55"/>
      <c r="D16" s="61">
        <f>580*12</f>
        <v>6960</v>
      </c>
      <c r="E16" s="61">
        <v>7659</v>
      </c>
      <c r="F16" s="61">
        <v>7200</v>
      </c>
      <c r="G16" s="61">
        <v>6540</v>
      </c>
      <c r="H16" s="62">
        <v>6000</v>
      </c>
      <c r="I16" s="62">
        <v>6000</v>
      </c>
      <c r="J16" s="138">
        <f xml:space="preserve"> SUMPRODUCT(D16:I16, D17:I17) / SUM(D17:I17) / (B4 * B5 * B6) * J4</f>
        <v>3.1076675849403119</v>
      </c>
    </row>
    <row r="17" spans="1:10" ht="15" thickBot="1" x14ac:dyDescent="0.4">
      <c r="A17" s="36" t="s">
        <v>116</v>
      </c>
      <c r="B17" s="55"/>
      <c r="C17" s="55"/>
      <c r="D17" s="63">
        <v>31</v>
      </c>
      <c r="E17" s="63">
        <v>4</v>
      </c>
      <c r="F17" s="63">
        <v>13</v>
      </c>
      <c r="G17" s="63">
        <v>7</v>
      </c>
      <c r="H17" s="64">
        <v>34</v>
      </c>
      <c r="I17" s="64">
        <v>10</v>
      </c>
      <c r="J17" s="139"/>
    </row>
    <row r="18" spans="1:10" ht="3.75" customHeight="1" thickBot="1" x14ac:dyDescent="0.4">
      <c r="A18" s="34"/>
      <c r="B18" s="55"/>
      <c r="C18" s="55"/>
      <c r="D18" s="55"/>
      <c r="E18" s="55"/>
      <c r="F18" s="55"/>
      <c r="G18" s="55"/>
      <c r="H18" s="55"/>
      <c r="I18" s="55"/>
      <c r="J18" s="56"/>
    </row>
    <row r="19" spans="1:10" x14ac:dyDescent="0.35">
      <c r="A19" s="134" t="s">
        <v>117</v>
      </c>
      <c r="B19" s="55"/>
      <c r="C19" s="55"/>
      <c r="D19" s="61">
        <f>990*12</f>
        <v>11880</v>
      </c>
      <c r="E19" s="61"/>
      <c r="F19" s="61"/>
      <c r="G19" s="61"/>
      <c r="H19" s="62"/>
      <c r="I19" s="62"/>
      <c r="J19" s="138">
        <f xml:space="preserve"> SUMPRODUCT(D19:I19, D20:I20) / SUM(D20:I20) / (B4 * B5 * B6) * J4</f>
        <v>5.625</v>
      </c>
    </row>
    <row r="20" spans="1:10" ht="15" thickBot="1" x14ac:dyDescent="0.4">
      <c r="A20" s="36" t="s">
        <v>118</v>
      </c>
      <c r="B20" s="55"/>
      <c r="C20" s="55"/>
      <c r="D20" s="63">
        <v>1</v>
      </c>
      <c r="E20" s="63"/>
      <c r="F20" s="63"/>
      <c r="G20" s="63"/>
      <c r="H20" s="64"/>
      <c r="I20" s="64"/>
      <c r="J20" s="139"/>
    </row>
    <row r="21" spans="1:10" ht="3.75" customHeight="1" x14ac:dyDescent="0.35">
      <c r="A21" s="34"/>
      <c r="B21" s="55"/>
      <c r="C21" s="55"/>
      <c r="D21" s="55"/>
      <c r="E21" s="55"/>
      <c r="F21" s="55"/>
      <c r="G21" s="55"/>
      <c r="H21" s="55"/>
      <c r="I21" s="55"/>
      <c r="J21" s="56"/>
    </row>
    <row r="22" spans="1:10" hidden="1" x14ac:dyDescent="0.35">
      <c r="A22" s="59" t="s">
        <v>33</v>
      </c>
      <c r="B22" s="122"/>
      <c r="C22" s="122"/>
      <c r="D22" s="122"/>
      <c r="E22" s="122"/>
      <c r="F22" s="122"/>
      <c r="G22" s="122"/>
      <c r="H22" s="122"/>
      <c r="I22" s="122"/>
      <c r="J22" s="123"/>
    </row>
    <row r="23" spans="1:10" hidden="1" x14ac:dyDescent="0.35">
      <c r="A23" s="36" t="s">
        <v>34</v>
      </c>
      <c r="B23" s="122"/>
      <c r="C23" s="122"/>
      <c r="D23" s="124"/>
      <c r="E23" s="124"/>
      <c r="F23" s="124"/>
      <c r="G23" s="124"/>
      <c r="H23" s="125"/>
      <c r="I23" s="125"/>
      <c r="J23" s="136">
        <f xml:space="preserve"> SUMPRODUCT(D23:H23, D24:H24) / SUM(D24:H24) / (B4 * B5 * B6) * J4</f>
        <v>0</v>
      </c>
    </row>
    <row r="24" spans="1:10" ht="15" hidden="1" thickBot="1" x14ac:dyDescent="0.4">
      <c r="A24" s="36" t="s">
        <v>35</v>
      </c>
      <c r="B24" s="122"/>
      <c r="C24" s="122"/>
      <c r="D24" s="126">
        <v>50</v>
      </c>
      <c r="E24" s="126">
        <v>0</v>
      </c>
      <c r="F24" s="126">
        <v>0</v>
      </c>
      <c r="G24" s="126"/>
      <c r="H24" s="127"/>
      <c r="I24" s="127"/>
      <c r="J24" s="137"/>
    </row>
    <row r="25" spans="1:10" ht="3.75" hidden="1" customHeight="1" x14ac:dyDescent="0.35">
      <c r="A25" s="34"/>
      <c r="B25" s="122"/>
      <c r="C25" s="122"/>
      <c r="D25" s="122"/>
      <c r="E25" s="122"/>
      <c r="F25" s="122"/>
      <c r="G25" s="122"/>
      <c r="H25" s="122"/>
      <c r="I25" s="122"/>
      <c r="J25" s="123"/>
    </row>
    <row r="26" spans="1:10" hidden="1" x14ac:dyDescent="0.35">
      <c r="A26" s="59" t="s">
        <v>36</v>
      </c>
      <c r="B26" s="122"/>
      <c r="C26" s="122"/>
      <c r="D26" s="122"/>
      <c r="E26" s="122"/>
      <c r="F26" s="122"/>
      <c r="G26" s="122"/>
      <c r="H26" s="122"/>
      <c r="I26" s="122"/>
      <c r="J26" s="123"/>
    </row>
    <row r="27" spans="1:10" hidden="1" x14ac:dyDescent="0.35">
      <c r="A27" s="36" t="s">
        <v>37</v>
      </c>
      <c r="B27" s="122"/>
      <c r="C27" s="122"/>
      <c r="D27" s="124"/>
      <c r="E27" s="124"/>
      <c r="F27" s="124"/>
      <c r="G27" s="124"/>
      <c r="H27" s="125"/>
      <c r="I27" s="125"/>
      <c r="J27" s="136">
        <f xml:space="preserve"> SUMPRODUCT(D27:H27, D28:H28) / SUM(D28:H28) / (B4 * B5 * B6) * J4</f>
        <v>0</v>
      </c>
    </row>
    <row r="28" spans="1:10" ht="15" hidden="1" thickBot="1" x14ac:dyDescent="0.4">
      <c r="A28" s="36" t="s">
        <v>35</v>
      </c>
      <c r="B28" s="122"/>
      <c r="C28" s="122"/>
      <c r="D28" s="126">
        <v>50</v>
      </c>
      <c r="E28" s="126">
        <v>30</v>
      </c>
      <c r="F28" s="126">
        <v>35</v>
      </c>
      <c r="G28" s="126"/>
      <c r="H28" s="127"/>
      <c r="I28" s="127"/>
      <c r="J28" s="137"/>
    </row>
    <row r="29" spans="1:10" ht="3.75" customHeight="1" x14ac:dyDescent="0.35">
      <c r="A29" s="34"/>
      <c r="B29" s="122"/>
      <c r="C29" s="122"/>
      <c r="D29" s="122"/>
      <c r="E29" s="122"/>
      <c r="F29" s="122"/>
      <c r="G29" s="122"/>
      <c r="H29" s="122"/>
      <c r="I29" s="122"/>
      <c r="J29" s="123"/>
    </row>
    <row r="30" spans="1:10" ht="15" thickBot="1" x14ac:dyDescent="0.4">
      <c r="A30" s="59" t="s">
        <v>119</v>
      </c>
      <c r="B30" s="122"/>
      <c r="C30" s="122"/>
      <c r="D30" s="122"/>
      <c r="E30" s="122"/>
      <c r="F30" s="122"/>
      <c r="G30" s="122"/>
      <c r="H30" s="122"/>
      <c r="I30" s="122"/>
      <c r="J30" s="123"/>
    </row>
    <row r="31" spans="1:10" x14ac:dyDescent="0.35">
      <c r="A31" s="36" t="s">
        <v>120</v>
      </c>
      <c r="B31" s="122"/>
      <c r="C31" s="122"/>
      <c r="D31" s="124">
        <v>16800</v>
      </c>
      <c r="E31" s="124">
        <v>13851</v>
      </c>
      <c r="F31" s="124">
        <v>18000</v>
      </c>
      <c r="G31" s="124">
        <v>24360</v>
      </c>
      <c r="H31" s="125">
        <v>18000</v>
      </c>
      <c r="I31" s="125">
        <v>15000</v>
      </c>
      <c r="J31" s="136">
        <f xml:space="preserve"> SUMPRODUCT(D31:I31, D32:I32) / SUM(D32:I32) / (B4 * B5 * B6) * J4</f>
        <v>8.1916717854217858</v>
      </c>
    </row>
    <row r="32" spans="1:10" ht="15" thickBot="1" x14ac:dyDescent="0.4">
      <c r="A32" s="36" t="s">
        <v>121</v>
      </c>
      <c r="B32" s="122"/>
      <c r="C32" s="122"/>
      <c r="D32" s="126">
        <v>60</v>
      </c>
      <c r="E32" s="126">
        <v>10</v>
      </c>
      <c r="F32" s="126">
        <v>25</v>
      </c>
      <c r="G32" s="126">
        <v>8</v>
      </c>
      <c r="H32" s="127">
        <v>3</v>
      </c>
      <c r="I32" s="127">
        <v>5</v>
      </c>
      <c r="J32" s="137"/>
    </row>
    <row r="33" spans="1:10" ht="3.75" customHeight="1" x14ac:dyDescent="0.35">
      <c r="A33" s="34"/>
      <c r="B33" s="122"/>
      <c r="C33" s="122"/>
      <c r="D33" s="122"/>
      <c r="E33" s="122"/>
      <c r="F33" s="122"/>
      <c r="G33" s="122"/>
      <c r="H33" s="122"/>
      <c r="I33" s="122"/>
      <c r="J33" s="123"/>
    </row>
    <row r="34" spans="1:10" ht="15" thickBot="1" x14ac:dyDescent="0.4">
      <c r="A34" s="59" t="s">
        <v>122</v>
      </c>
      <c r="B34" s="122"/>
      <c r="C34" s="122"/>
      <c r="D34" s="122"/>
      <c r="E34" s="122"/>
      <c r="F34" s="122"/>
      <c r="G34" s="122"/>
      <c r="H34" s="122"/>
      <c r="I34" s="122"/>
      <c r="J34" s="123"/>
    </row>
    <row r="35" spans="1:10" ht="15.75" customHeight="1" thickBot="1" x14ac:dyDescent="0.4">
      <c r="A35" s="34" t="s">
        <v>122</v>
      </c>
      <c r="B35" s="122"/>
      <c r="C35" s="122"/>
      <c r="D35" s="122"/>
      <c r="E35" s="122"/>
      <c r="F35" s="122"/>
      <c r="G35" s="122"/>
      <c r="H35" s="122"/>
      <c r="I35" s="122"/>
      <c r="J35" s="128">
        <f xml:space="preserve"> J13 + J16+J19+J23 + J27 + J31</f>
        <v>19.454524029453005</v>
      </c>
    </row>
    <row r="36" spans="1:10" ht="15.75" customHeight="1" x14ac:dyDescent="0.35">
      <c r="A36" s="34"/>
      <c r="B36" s="122"/>
      <c r="C36" s="122"/>
      <c r="D36" s="122"/>
      <c r="E36" s="122"/>
      <c r="F36" s="122"/>
      <c r="G36" s="122"/>
      <c r="H36" s="122"/>
      <c r="I36" s="122"/>
      <c r="J36" s="123"/>
    </row>
    <row r="37" spans="1:10" ht="15.75" customHeight="1" x14ac:dyDescent="0.45">
      <c r="A37" s="57" t="s">
        <v>123</v>
      </c>
      <c r="B37" s="122"/>
      <c r="C37" s="122"/>
      <c r="D37" s="122"/>
      <c r="E37" s="122"/>
      <c r="F37" s="122"/>
      <c r="G37" s="122"/>
      <c r="H37" s="122"/>
      <c r="I37" s="122"/>
      <c r="J37" s="129"/>
    </row>
    <row r="38" spans="1:10" ht="3.75" customHeight="1" x14ac:dyDescent="0.35">
      <c r="A38" s="34"/>
      <c r="B38" s="122"/>
      <c r="C38" s="122"/>
      <c r="D38" s="122"/>
      <c r="E38" s="122"/>
      <c r="F38" s="122"/>
      <c r="G38" s="122"/>
      <c r="H38" s="122"/>
      <c r="I38" s="122"/>
      <c r="J38" s="123"/>
    </row>
    <row r="39" spans="1:10" ht="15" thickBot="1" x14ac:dyDescent="0.4">
      <c r="A39" s="59" t="s">
        <v>124</v>
      </c>
      <c r="B39" s="122"/>
      <c r="C39" s="122"/>
      <c r="D39" s="122"/>
      <c r="E39" s="122"/>
      <c r="F39" s="122"/>
      <c r="G39" s="122"/>
      <c r="H39" s="122"/>
      <c r="I39" s="122"/>
      <c r="J39" s="130"/>
    </row>
    <row r="40" spans="1:10" x14ac:dyDescent="0.35">
      <c r="A40" s="36" t="s">
        <v>125</v>
      </c>
      <c r="B40" s="122"/>
      <c r="C40" s="122"/>
      <c r="D40" s="124"/>
      <c r="E40" s="124"/>
      <c r="F40" s="124"/>
      <c r="G40" s="124"/>
      <c r="H40" s="125"/>
      <c r="I40" s="125"/>
      <c r="J40" s="136">
        <f xml:space="preserve"> SUMPRODUCT(D40:H40, D41:H41, D42:H42) / SUMPRODUCT(D41:H41, D42:H42)</f>
        <v>0</v>
      </c>
    </row>
    <row r="41" spans="1:10" x14ac:dyDescent="0.35">
      <c r="A41" s="36" t="s">
        <v>126</v>
      </c>
      <c r="B41" s="122"/>
      <c r="C41" s="122"/>
      <c r="D41" s="124">
        <v>24000</v>
      </c>
      <c r="E41" s="124">
        <v>17416</v>
      </c>
      <c r="F41" s="124">
        <v>17261</v>
      </c>
      <c r="G41" s="124">
        <v>10542</v>
      </c>
      <c r="H41" s="125">
        <v>16788</v>
      </c>
      <c r="I41" s="125">
        <v>12250</v>
      </c>
      <c r="J41" s="144"/>
    </row>
    <row r="42" spans="1:10" ht="15" thickBot="1" x14ac:dyDescent="0.4">
      <c r="A42" s="36" t="s">
        <v>127</v>
      </c>
      <c r="B42" s="122"/>
      <c r="C42" s="122"/>
      <c r="D42" s="126">
        <f>D14+D17</f>
        <v>58</v>
      </c>
      <c r="E42" s="126">
        <f t="shared" ref="E42:I42" si="0">E14+E17</f>
        <v>9</v>
      </c>
      <c r="F42" s="126">
        <f t="shared" si="0"/>
        <v>25</v>
      </c>
      <c r="G42" s="126">
        <f t="shared" si="0"/>
        <v>8</v>
      </c>
      <c r="H42" s="126">
        <f t="shared" si="0"/>
        <v>37</v>
      </c>
      <c r="I42" s="126">
        <f t="shared" si="0"/>
        <v>14</v>
      </c>
      <c r="J42" s="137"/>
    </row>
    <row r="43" spans="1:10" ht="3.75" customHeight="1" x14ac:dyDescent="0.35">
      <c r="A43" s="34"/>
      <c r="B43" s="55"/>
      <c r="C43" s="55"/>
      <c r="D43" s="55"/>
      <c r="E43" s="55"/>
      <c r="F43" s="55"/>
      <c r="G43" s="55"/>
      <c r="H43" s="55"/>
      <c r="I43" s="55"/>
      <c r="J43" s="56"/>
    </row>
    <row r="44" spans="1:10" ht="15" thickBot="1" x14ac:dyDescent="0.4">
      <c r="A44" s="59" t="s">
        <v>128</v>
      </c>
      <c r="B44" s="55"/>
      <c r="C44" s="55"/>
      <c r="D44" s="55"/>
      <c r="E44" s="55"/>
      <c r="F44" s="55"/>
      <c r="G44" s="55"/>
      <c r="H44" s="55"/>
      <c r="I44" s="55"/>
      <c r="J44" s="56"/>
    </row>
    <row r="45" spans="1:10" x14ac:dyDescent="0.35">
      <c r="A45" s="134" t="s">
        <v>129</v>
      </c>
      <c r="B45" s="55"/>
      <c r="C45" s="55"/>
      <c r="D45" s="61">
        <v>0.125</v>
      </c>
      <c r="E45" s="61">
        <v>0.1</v>
      </c>
      <c r="F45" s="61">
        <v>0.16</v>
      </c>
      <c r="G45" s="61">
        <v>0.1</v>
      </c>
      <c r="H45" s="125"/>
      <c r="I45" s="125">
        <v>0.8</v>
      </c>
      <c r="J45" s="138">
        <f xml:space="preserve"> SUMPRODUCT(D45:I45, D46:I46, D47:I47) / SUMPRODUCT(D46:I46, D47:I47)</f>
        <v>0.14151734825764956</v>
      </c>
    </row>
    <row r="46" spans="1:10" x14ac:dyDescent="0.35">
      <c r="A46" s="36" t="s">
        <v>126</v>
      </c>
      <c r="B46" s="55"/>
      <c r="C46" s="55"/>
      <c r="D46" s="61">
        <f>D41</f>
        <v>24000</v>
      </c>
      <c r="E46" s="61">
        <f>E41</f>
        <v>17416</v>
      </c>
      <c r="F46" s="61">
        <f t="shared" ref="F46:I46" si="1">F41</f>
        <v>17261</v>
      </c>
      <c r="G46" s="61">
        <f t="shared" si="1"/>
        <v>10542</v>
      </c>
      <c r="H46" s="61">
        <f t="shared" si="1"/>
        <v>16788</v>
      </c>
      <c r="I46" s="61">
        <f t="shared" si="1"/>
        <v>12250</v>
      </c>
      <c r="J46" s="145"/>
    </row>
    <row r="47" spans="1:10" ht="15" thickBot="1" x14ac:dyDescent="0.4">
      <c r="A47" s="36" t="s">
        <v>127</v>
      </c>
      <c r="B47" s="55"/>
      <c r="C47" s="55"/>
      <c r="D47" s="63">
        <f>D42</f>
        <v>58</v>
      </c>
      <c r="E47" s="63">
        <f t="shared" ref="E47:I47" si="2">E42</f>
        <v>9</v>
      </c>
      <c r="F47" s="63">
        <f t="shared" si="2"/>
        <v>25</v>
      </c>
      <c r="G47" s="63">
        <f t="shared" si="2"/>
        <v>8</v>
      </c>
      <c r="H47" s="63">
        <f t="shared" si="2"/>
        <v>37</v>
      </c>
      <c r="I47" s="63">
        <f t="shared" si="2"/>
        <v>14</v>
      </c>
      <c r="J47" s="139"/>
    </row>
    <row r="48" spans="1:10" ht="3.75" customHeight="1" x14ac:dyDescent="0.35">
      <c r="A48" s="34"/>
      <c r="B48" s="55"/>
      <c r="C48" s="55"/>
      <c r="D48" s="55"/>
      <c r="E48" s="55"/>
      <c r="F48" s="55"/>
      <c r="G48" s="55"/>
      <c r="H48" s="55"/>
      <c r="I48" s="55"/>
      <c r="J48" s="56"/>
    </row>
    <row r="49" spans="1:10" ht="15" thickBot="1" x14ac:dyDescent="0.4">
      <c r="A49" s="59" t="s">
        <v>130</v>
      </c>
      <c r="B49" s="55"/>
      <c r="C49" s="55"/>
      <c r="D49" s="55"/>
      <c r="E49" s="55"/>
      <c r="F49" s="55"/>
      <c r="G49" s="55"/>
      <c r="H49" s="55"/>
      <c r="I49" s="55"/>
      <c r="J49" s="56"/>
    </row>
    <row r="50" spans="1:10" ht="15.75" customHeight="1" thickBot="1" x14ac:dyDescent="0.4">
      <c r="A50" s="34" t="s">
        <v>130</v>
      </c>
      <c r="B50" s="55"/>
      <c r="C50" s="55"/>
      <c r="D50" s="55"/>
      <c r="E50" s="55"/>
      <c r="F50" s="55"/>
      <c r="G50" s="55"/>
      <c r="H50" s="55"/>
      <c r="I50" s="55"/>
      <c r="J50" s="65">
        <f xml:space="preserve"> J40 + J45</f>
        <v>0.14151734825764956</v>
      </c>
    </row>
    <row r="51" spans="1:10" ht="15.75" customHeight="1" x14ac:dyDescent="0.35">
      <c r="A51" s="34"/>
      <c r="B51" s="55"/>
      <c r="C51" s="55"/>
      <c r="D51" s="55"/>
      <c r="E51" s="55"/>
      <c r="F51" s="55"/>
      <c r="G51" s="55"/>
      <c r="H51" s="55"/>
      <c r="I51" s="55"/>
      <c r="J51" s="66"/>
    </row>
    <row r="52" spans="1:10" ht="15.75" customHeight="1" x14ac:dyDescent="0.45">
      <c r="A52" s="57" t="s">
        <v>131</v>
      </c>
      <c r="B52" s="55"/>
      <c r="C52" s="55"/>
      <c r="D52" s="55"/>
      <c r="E52" s="55"/>
      <c r="F52" s="55"/>
      <c r="G52" s="55"/>
      <c r="H52" s="55"/>
      <c r="I52" s="55"/>
      <c r="J52" s="56"/>
    </row>
    <row r="53" spans="1:10" ht="3.75" customHeight="1" x14ac:dyDescent="0.35">
      <c r="A53" s="34"/>
      <c r="B53" s="55"/>
      <c r="C53" s="55"/>
      <c r="D53" s="55"/>
      <c r="E53" s="55"/>
      <c r="F53" s="55"/>
      <c r="G53" s="55"/>
      <c r="H53" s="55"/>
      <c r="I53" s="55"/>
      <c r="J53" s="56"/>
    </row>
    <row r="54" spans="1:10" ht="15" thickBot="1" x14ac:dyDescent="0.4">
      <c r="A54" s="59" t="s">
        <v>132</v>
      </c>
      <c r="B54" s="55"/>
      <c r="C54" s="55"/>
      <c r="D54" s="55"/>
      <c r="E54" s="55"/>
      <c r="F54" s="55"/>
      <c r="G54" s="55"/>
      <c r="H54" s="55"/>
      <c r="I54" s="55"/>
      <c r="J54" s="56"/>
    </row>
    <row r="55" spans="1:10" ht="15" thickBot="1" x14ac:dyDescent="0.4">
      <c r="A55" s="36" t="s">
        <v>133</v>
      </c>
      <c r="B55" s="55"/>
      <c r="C55" s="55"/>
      <c r="D55" s="55"/>
      <c r="E55" s="55"/>
      <c r="F55" s="55"/>
      <c r="G55" s="55"/>
      <c r="H55" s="55"/>
      <c r="I55" s="55"/>
      <c r="J55" s="67">
        <f xml:space="preserve"> J35 * J5</f>
        <v>0</v>
      </c>
    </row>
    <row r="56" spans="1:10" ht="15" thickBot="1" x14ac:dyDescent="0.4">
      <c r="A56" s="36" t="s">
        <v>134</v>
      </c>
      <c r="B56" s="55"/>
      <c r="C56" s="55"/>
      <c r="D56" s="55"/>
      <c r="E56" s="55"/>
      <c r="F56" s="55"/>
      <c r="G56" s="55"/>
      <c r="H56" s="55"/>
      <c r="I56" s="55"/>
      <c r="J56" s="67">
        <f xml:space="preserve"> J50 * J5</f>
        <v>0</v>
      </c>
    </row>
    <row r="57" spans="1:10" ht="3.75" customHeight="1" x14ac:dyDescent="0.35">
      <c r="A57" s="34"/>
      <c r="B57" s="55"/>
      <c r="C57" s="55"/>
      <c r="D57" s="55"/>
      <c r="E57" s="55"/>
      <c r="F57" s="55"/>
      <c r="G57" s="55"/>
      <c r="H57" s="55"/>
      <c r="I57" s="55"/>
      <c r="J57" s="56"/>
    </row>
    <row r="58" spans="1:10" ht="15" thickBot="1" x14ac:dyDescent="0.4">
      <c r="A58" s="59" t="s">
        <v>135</v>
      </c>
      <c r="B58" s="55"/>
      <c r="C58" s="55"/>
      <c r="D58" s="55"/>
      <c r="E58" s="55"/>
      <c r="F58" s="55"/>
      <c r="G58" s="55"/>
      <c r="H58" s="55"/>
      <c r="I58" s="55"/>
      <c r="J58" s="56"/>
    </row>
    <row r="59" spans="1:10" ht="15" thickBot="1" x14ac:dyDescent="0.4">
      <c r="A59" s="36" t="s">
        <v>136</v>
      </c>
      <c r="B59" s="55"/>
      <c r="C59" s="55"/>
      <c r="D59" s="55"/>
      <c r="E59" s="55"/>
      <c r="F59" s="55"/>
      <c r="G59" s="55"/>
      <c r="H59" s="55"/>
      <c r="I59" s="55"/>
      <c r="J59" s="67">
        <f xml:space="preserve"> J35 * J6</f>
        <v>0</v>
      </c>
    </row>
    <row r="60" spans="1:10" ht="15" thickBot="1" x14ac:dyDescent="0.4">
      <c r="A60" s="36" t="s">
        <v>137</v>
      </c>
      <c r="B60" s="55"/>
      <c r="C60" s="55"/>
      <c r="D60" s="55"/>
      <c r="E60" s="55"/>
      <c r="F60" s="55"/>
      <c r="G60" s="55"/>
      <c r="H60" s="55"/>
      <c r="I60" s="55"/>
      <c r="J60" s="67">
        <f xml:space="preserve"> J56 * J6</f>
        <v>0</v>
      </c>
    </row>
    <row r="61" spans="1:10" ht="3.75" customHeight="1" x14ac:dyDescent="0.35">
      <c r="A61" s="34"/>
      <c r="B61" s="55"/>
      <c r="C61" s="55"/>
      <c r="D61" s="55"/>
      <c r="E61" s="55"/>
      <c r="F61" s="55"/>
      <c r="G61" s="55"/>
      <c r="H61" s="55"/>
      <c r="I61" s="55"/>
      <c r="J61" s="56"/>
    </row>
    <row r="62" spans="1:10" ht="15" thickBot="1" x14ac:dyDescent="0.4">
      <c r="A62" s="59" t="s">
        <v>138</v>
      </c>
      <c r="B62" s="55"/>
      <c r="C62" s="55"/>
      <c r="D62" s="55"/>
      <c r="E62" s="55"/>
      <c r="F62" s="55"/>
      <c r="G62" s="55"/>
      <c r="H62" s="55"/>
      <c r="I62" s="55"/>
      <c r="J62" s="56"/>
    </row>
    <row r="63" spans="1:10" ht="15" thickBot="1" x14ac:dyDescent="0.4">
      <c r="A63" s="68" t="s">
        <v>139</v>
      </c>
      <c r="B63" s="55"/>
      <c r="C63" s="55"/>
      <c r="D63" s="55"/>
      <c r="E63" s="55"/>
      <c r="F63" s="55"/>
      <c r="G63" s="55"/>
      <c r="H63" s="55"/>
      <c r="I63" s="55"/>
      <c r="J63" s="67"/>
    </row>
    <row r="64" spans="1:10" x14ac:dyDescent="0.35">
      <c r="A64" s="69" t="s">
        <v>140</v>
      </c>
      <c r="B64" s="55"/>
      <c r="C64" s="55"/>
      <c r="D64" s="55"/>
      <c r="E64" s="55"/>
      <c r="F64" s="55"/>
      <c r="G64" s="55"/>
      <c r="H64" s="55"/>
      <c r="I64" s="55"/>
      <c r="J64" s="56"/>
    </row>
    <row r="65" spans="1:10" ht="3.75" customHeight="1" thickBot="1" x14ac:dyDescent="0.4">
      <c r="A65" s="34"/>
      <c r="B65" s="55"/>
      <c r="C65" s="55"/>
      <c r="D65" s="55"/>
      <c r="E65" s="55"/>
      <c r="F65" s="55"/>
      <c r="G65" s="55"/>
      <c r="H65" s="55"/>
      <c r="I65" s="55"/>
      <c r="J65" s="56"/>
    </row>
    <row r="66" spans="1:10" ht="39.5" thickBot="1" x14ac:dyDescent="0.5">
      <c r="A66" s="31" t="s">
        <v>141</v>
      </c>
      <c r="B66" s="70" t="s">
        <v>142</v>
      </c>
      <c r="C66" s="71"/>
      <c r="D66" s="72" t="s">
        <v>143</v>
      </c>
      <c r="E66" s="73" t="s">
        <v>144</v>
      </c>
      <c r="F66" s="73" t="s">
        <v>145</v>
      </c>
      <c r="G66" s="73" t="s">
        <v>100</v>
      </c>
      <c r="H66" s="73" t="s">
        <v>146</v>
      </c>
      <c r="I66" s="73" t="s">
        <v>147</v>
      </c>
      <c r="J66" s="73" t="s">
        <v>148</v>
      </c>
    </row>
    <row r="67" spans="1:10" s="80" customFormat="1" ht="27.65" customHeight="1" thickBot="1" x14ac:dyDescent="0.3">
      <c r="A67" s="74" t="s">
        <v>149</v>
      </c>
      <c r="B67" s="75"/>
      <c r="C67" s="76"/>
      <c r="D67" s="77"/>
      <c r="E67" s="146" t="s">
        <v>150</v>
      </c>
      <c r="F67" s="147"/>
      <c r="G67" s="148" t="s">
        <v>151</v>
      </c>
      <c r="H67" s="149"/>
      <c r="I67" s="78" t="s">
        <v>152</v>
      </c>
      <c r="J67" s="79"/>
    </row>
    <row r="68" spans="1:10" s="80" customFormat="1" ht="27.65" customHeight="1" thickBot="1" x14ac:dyDescent="0.3">
      <c r="A68" s="140" t="s">
        <v>38</v>
      </c>
      <c r="B68" s="141"/>
      <c r="C68" s="141"/>
      <c r="D68" s="141"/>
      <c r="E68" s="141"/>
      <c r="F68" s="141"/>
      <c r="G68" s="141"/>
      <c r="H68" s="141"/>
      <c r="I68" s="141"/>
      <c r="J68" s="142"/>
    </row>
    <row r="69" spans="1:10" s="80" customFormat="1" ht="27.65" customHeight="1" thickBot="1" x14ac:dyDescent="0.4">
      <c r="A69" s="114" t="s">
        <v>153</v>
      </c>
      <c r="B69" s="115">
        <v>0.05</v>
      </c>
      <c r="C69" s="116"/>
      <c r="D69" s="117">
        <v>1</v>
      </c>
      <c r="E69" s="118">
        <f xml:space="preserve"> $J$35 * B69</f>
        <v>0.97272620147265032</v>
      </c>
      <c r="F69" s="119">
        <f xml:space="preserve"> $J$50 * D69</f>
        <v>0.14151734825764956</v>
      </c>
      <c r="G69" s="118">
        <f xml:space="preserve"> $J$55 * B69 + $J$56 * D69</f>
        <v>0</v>
      </c>
      <c r="H69" s="119">
        <f xml:space="preserve"> $J$59 * B69 + $J$60 * D69</f>
        <v>0</v>
      </c>
      <c r="I69" s="120">
        <f>J62</f>
        <v>0</v>
      </c>
      <c r="J69" s="121">
        <f>SUM(E69:I69)</f>
        <v>1.1142435497302998</v>
      </c>
    </row>
    <row r="70" spans="1:10" ht="15" thickBot="1" x14ac:dyDescent="0.4">
      <c r="A70" s="81" t="s">
        <v>39</v>
      </c>
      <c r="B70" s="82">
        <v>1</v>
      </c>
      <c r="C70" s="83"/>
      <c r="D70" s="84">
        <v>66</v>
      </c>
      <c r="E70" s="85">
        <f xml:space="preserve"> $J$35 * B70</f>
        <v>19.454524029453005</v>
      </c>
      <c r="F70" s="86">
        <f xml:space="preserve"> $J$50 * D70</f>
        <v>9.340144985004871</v>
      </c>
      <c r="G70" s="85">
        <f xml:space="preserve"> $J$55 * B70 + $J$56 * D70</f>
        <v>0</v>
      </c>
      <c r="H70" s="86">
        <f xml:space="preserve"> $J$59 * B70 + $J$60 * D70</f>
        <v>0</v>
      </c>
      <c r="I70" s="87">
        <f>J63</f>
        <v>0</v>
      </c>
      <c r="J70" s="88">
        <f>SUM(E70:I70)</f>
        <v>28.794669014457874</v>
      </c>
    </row>
    <row r="71" spans="1:10" ht="15" thickBot="1" x14ac:dyDescent="0.4">
      <c r="A71" s="89" t="s">
        <v>40</v>
      </c>
      <c r="B71" s="90">
        <v>2</v>
      </c>
      <c r="C71" s="91"/>
      <c r="D71" s="91">
        <v>85</v>
      </c>
      <c r="E71" s="85">
        <f t="shared" ref="E71:E99" si="3" xml:space="preserve"> $J$35 * B71</f>
        <v>38.909048058906009</v>
      </c>
      <c r="F71" s="86">
        <f t="shared" ref="F71:F99" si="4" xml:space="preserve"> $J$50 * D71</f>
        <v>12.028974601900213</v>
      </c>
      <c r="G71" s="92">
        <f xml:space="preserve"> $J$55 * B71 + $J$56 * D71</f>
        <v>0</v>
      </c>
      <c r="H71" s="93">
        <f xml:space="preserve"> $J$59 * B71 + $J$60 * D71</f>
        <v>0</v>
      </c>
      <c r="I71" s="94">
        <f>J63</f>
        <v>0</v>
      </c>
      <c r="J71" s="95">
        <f>SUM(E71:I71)</f>
        <v>50.938022660806226</v>
      </c>
    </row>
    <row r="72" spans="1:10" ht="15" thickBot="1" x14ac:dyDescent="0.4">
      <c r="A72" s="89" t="s">
        <v>41</v>
      </c>
      <c r="B72" s="90">
        <v>2</v>
      </c>
      <c r="C72" s="91"/>
      <c r="D72" s="91">
        <v>85</v>
      </c>
      <c r="E72" s="85">
        <f t="shared" si="3"/>
        <v>38.909048058906009</v>
      </c>
      <c r="F72" s="86">
        <f t="shared" si="4"/>
        <v>12.028974601900213</v>
      </c>
      <c r="G72" s="97"/>
      <c r="H72" s="98"/>
      <c r="I72" s="56"/>
      <c r="J72" s="95">
        <f t="shared" ref="J72:J99" si="5">SUM(E72:I72)</f>
        <v>50.938022660806226</v>
      </c>
    </row>
    <row r="73" spans="1:10" ht="15" thickBot="1" x14ac:dyDescent="0.4">
      <c r="A73" s="99" t="s">
        <v>42</v>
      </c>
      <c r="B73" s="90">
        <v>3</v>
      </c>
      <c r="C73" s="91"/>
      <c r="D73" s="91">
        <v>141</v>
      </c>
      <c r="E73" s="85">
        <f t="shared" si="3"/>
        <v>58.363572088359014</v>
      </c>
      <c r="F73" s="86">
        <f t="shared" si="4"/>
        <v>19.953946104328587</v>
      </c>
      <c r="G73" s="97"/>
      <c r="H73" s="98"/>
      <c r="I73" s="56"/>
      <c r="J73" s="95">
        <f t="shared" si="5"/>
        <v>78.317518192687601</v>
      </c>
    </row>
    <row r="74" spans="1:10" ht="15" thickBot="1" x14ac:dyDescent="0.4">
      <c r="A74" s="100" t="s">
        <v>43</v>
      </c>
      <c r="B74" s="90">
        <v>2.8</v>
      </c>
      <c r="C74" s="91"/>
      <c r="D74" s="91">
        <v>133</v>
      </c>
      <c r="E74" s="85">
        <f t="shared" si="3"/>
        <v>54.472667282468407</v>
      </c>
      <c r="F74" s="86">
        <f t="shared" si="4"/>
        <v>18.821807318267393</v>
      </c>
      <c r="G74" s="97"/>
      <c r="H74" s="98"/>
      <c r="I74" s="56"/>
      <c r="J74" s="95">
        <f t="shared" si="5"/>
        <v>73.294474600735796</v>
      </c>
    </row>
    <row r="75" spans="1:10" ht="15" thickBot="1" x14ac:dyDescent="0.4">
      <c r="A75" s="101" t="s">
        <v>44</v>
      </c>
      <c r="B75" s="90">
        <v>2.5</v>
      </c>
      <c r="C75" s="91"/>
      <c r="D75" s="91">
        <v>120</v>
      </c>
      <c r="E75" s="85">
        <f t="shared" si="3"/>
        <v>48.636310073632515</v>
      </c>
      <c r="F75" s="86">
        <f t="shared" si="4"/>
        <v>16.982081790917945</v>
      </c>
      <c r="G75" s="97"/>
      <c r="H75" s="98"/>
      <c r="I75" s="56"/>
      <c r="J75" s="95">
        <f t="shared" si="5"/>
        <v>65.61839186455046</v>
      </c>
    </row>
    <row r="76" spans="1:10" ht="15" thickBot="1" x14ac:dyDescent="0.4">
      <c r="A76" s="135"/>
      <c r="B76" s="90"/>
      <c r="C76" s="91"/>
      <c r="D76" s="91"/>
      <c r="E76" s="85">
        <f t="shared" si="3"/>
        <v>0</v>
      </c>
      <c r="F76" s="86">
        <f t="shared" si="4"/>
        <v>0</v>
      </c>
      <c r="G76" s="97"/>
      <c r="H76" s="98"/>
      <c r="I76" s="56"/>
      <c r="J76" s="95">
        <f t="shared" si="5"/>
        <v>0</v>
      </c>
    </row>
    <row r="77" spans="1:10" ht="15" thickBot="1" x14ac:dyDescent="0.4">
      <c r="A77" s="96"/>
      <c r="B77" s="90"/>
      <c r="C77" s="91"/>
      <c r="D77" s="91"/>
      <c r="E77" s="85">
        <f t="shared" si="3"/>
        <v>0</v>
      </c>
      <c r="F77" s="86">
        <f t="shared" si="4"/>
        <v>0</v>
      </c>
      <c r="G77" s="97"/>
      <c r="H77" s="98"/>
      <c r="I77" s="56"/>
      <c r="J77" s="95">
        <f t="shared" si="5"/>
        <v>0</v>
      </c>
    </row>
    <row r="78" spans="1:10" ht="15" thickBot="1" x14ac:dyDescent="0.4">
      <c r="A78" s="96"/>
      <c r="B78" s="90"/>
      <c r="C78" s="91"/>
      <c r="D78" s="91"/>
      <c r="E78" s="85">
        <f t="shared" si="3"/>
        <v>0</v>
      </c>
      <c r="F78" s="86">
        <f t="shared" si="4"/>
        <v>0</v>
      </c>
      <c r="G78" s="97"/>
      <c r="H78" s="98"/>
      <c r="I78" s="56"/>
      <c r="J78" s="95">
        <f t="shared" si="5"/>
        <v>0</v>
      </c>
    </row>
    <row r="79" spans="1:10" ht="15" thickBot="1" x14ac:dyDescent="0.4">
      <c r="A79" s="96"/>
      <c r="B79" s="90"/>
      <c r="C79" s="91"/>
      <c r="D79" s="91"/>
      <c r="E79" s="85">
        <f t="shared" si="3"/>
        <v>0</v>
      </c>
      <c r="F79" s="86">
        <f t="shared" si="4"/>
        <v>0</v>
      </c>
      <c r="G79" s="97"/>
      <c r="H79" s="98"/>
      <c r="I79" s="56"/>
      <c r="J79" s="95">
        <f t="shared" si="5"/>
        <v>0</v>
      </c>
    </row>
    <row r="80" spans="1:10" x14ac:dyDescent="0.35">
      <c r="A80" s="96"/>
      <c r="B80" s="90"/>
      <c r="C80" s="91"/>
      <c r="D80" s="91"/>
      <c r="E80" s="85">
        <f t="shared" si="3"/>
        <v>0</v>
      </c>
      <c r="F80" s="86">
        <f t="shared" si="4"/>
        <v>0</v>
      </c>
      <c r="G80" s="97"/>
      <c r="H80" s="98"/>
      <c r="I80" s="56"/>
      <c r="J80" s="95">
        <f t="shared" si="5"/>
        <v>0</v>
      </c>
    </row>
    <row r="81" spans="1:10" ht="23.25" customHeight="1" thickBot="1" x14ac:dyDescent="0.4">
      <c r="A81" s="140" t="s">
        <v>154</v>
      </c>
      <c r="B81" s="141"/>
      <c r="C81" s="141"/>
      <c r="D81" s="141"/>
      <c r="E81" s="141"/>
      <c r="F81" s="141"/>
      <c r="G81" s="141"/>
      <c r="H81" s="141"/>
      <c r="I81" s="141"/>
      <c r="J81" s="142"/>
    </row>
    <row r="82" spans="1:10" ht="15" thickBot="1" x14ac:dyDescent="0.4">
      <c r="A82" s="99" t="s">
        <v>45</v>
      </c>
      <c r="B82" s="90">
        <v>1.5</v>
      </c>
      <c r="C82" s="91"/>
      <c r="D82" s="91">
        <v>80</v>
      </c>
      <c r="E82" s="85">
        <f t="shared" si="3"/>
        <v>29.181786044179507</v>
      </c>
      <c r="F82" s="86">
        <f t="shared" si="4"/>
        <v>11.321387860611964</v>
      </c>
      <c r="G82" s="97"/>
      <c r="H82" s="98"/>
      <c r="I82" s="56"/>
      <c r="J82" s="95">
        <f t="shared" si="5"/>
        <v>40.503173904791467</v>
      </c>
    </row>
    <row r="83" spans="1:10" ht="15" thickBot="1" x14ac:dyDescent="0.4">
      <c r="A83" s="99" t="s">
        <v>46</v>
      </c>
      <c r="B83" s="90">
        <v>2.15</v>
      </c>
      <c r="C83" s="91"/>
      <c r="D83" s="91">
        <v>110</v>
      </c>
      <c r="E83" s="85">
        <f t="shared" si="3"/>
        <v>41.827226663323955</v>
      </c>
      <c r="F83" s="86">
        <f t="shared" si="4"/>
        <v>15.566908308341452</v>
      </c>
      <c r="G83" s="97"/>
      <c r="H83" s="98"/>
      <c r="I83" s="56"/>
      <c r="J83" s="95">
        <f t="shared" si="5"/>
        <v>57.394134971665409</v>
      </c>
    </row>
    <row r="84" spans="1:10" ht="15" thickBot="1" x14ac:dyDescent="0.4">
      <c r="A84" s="99" t="s">
        <v>47</v>
      </c>
      <c r="B84" s="90">
        <v>2.6</v>
      </c>
      <c r="C84" s="91"/>
      <c r="D84" s="91">
        <v>137</v>
      </c>
      <c r="E84" s="85">
        <f t="shared" si="3"/>
        <v>50.581762476577815</v>
      </c>
      <c r="F84" s="86">
        <f t="shared" si="4"/>
        <v>19.387876711297988</v>
      </c>
      <c r="G84" s="97"/>
      <c r="H84" s="98"/>
      <c r="I84" s="56"/>
      <c r="J84" s="95">
        <f t="shared" si="5"/>
        <v>69.969639187875799</v>
      </c>
    </row>
    <row r="85" spans="1:10" ht="15" thickBot="1" x14ac:dyDescent="0.4">
      <c r="A85" s="96"/>
      <c r="B85" s="90"/>
      <c r="C85" s="91"/>
      <c r="D85" s="91"/>
      <c r="E85" s="85">
        <f t="shared" si="3"/>
        <v>0</v>
      </c>
      <c r="F85" s="86">
        <f t="shared" si="4"/>
        <v>0</v>
      </c>
      <c r="G85" s="97"/>
      <c r="H85" s="98"/>
      <c r="I85" s="56"/>
      <c r="J85" s="95">
        <f t="shared" si="5"/>
        <v>0</v>
      </c>
    </row>
    <row r="86" spans="1:10" ht="15" thickBot="1" x14ac:dyDescent="0.4">
      <c r="A86" s="102" t="s">
        <v>48</v>
      </c>
      <c r="B86" s="90">
        <v>0.6</v>
      </c>
      <c r="C86" s="91"/>
      <c r="D86" s="91">
        <v>20</v>
      </c>
      <c r="E86" s="85">
        <f t="shared" si="3"/>
        <v>11.672714417671802</v>
      </c>
      <c r="F86" s="86">
        <f t="shared" si="4"/>
        <v>2.8303469651529909</v>
      </c>
      <c r="G86" s="97"/>
      <c r="H86" s="98"/>
      <c r="I86" s="56"/>
      <c r="J86" s="95">
        <f t="shared" si="5"/>
        <v>14.503061382824793</v>
      </c>
    </row>
    <row r="87" spans="1:10" ht="15" thickBot="1" x14ac:dyDescent="0.4">
      <c r="A87" s="103" t="s">
        <v>49</v>
      </c>
      <c r="B87" s="90">
        <v>0.9</v>
      </c>
      <c r="C87" s="91"/>
      <c r="D87" s="91">
        <v>38</v>
      </c>
      <c r="E87" s="85">
        <f t="shared" si="3"/>
        <v>17.509071626507705</v>
      </c>
      <c r="F87" s="86">
        <f t="shared" si="4"/>
        <v>5.3776592337906832</v>
      </c>
      <c r="G87" s="97"/>
      <c r="H87" s="98"/>
      <c r="I87" s="56"/>
      <c r="J87" s="95">
        <f t="shared" si="5"/>
        <v>22.886730860298389</v>
      </c>
    </row>
    <row r="88" spans="1:10" ht="15" thickBot="1" x14ac:dyDescent="0.4">
      <c r="A88" s="89" t="s">
        <v>50</v>
      </c>
      <c r="B88" s="90">
        <v>1.1000000000000001</v>
      </c>
      <c r="C88" s="91"/>
      <c r="D88" s="91">
        <v>54.2</v>
      </c>
      <c r="E88" s="85">
        <f t="shared" si="3"/>
        <v>21.399976432398308</v>
      </c>
      <c r="F88" s="86">
        <f t="shared" si="4"/>
        <v>7.6702402755646064</v>
      </c>
      <c r="G88" s="97"/>
      <c r="H88" s="98"/>
      <c r="I88" s="56"/>
      <c r="J88" s="95">
        <f t="shared" si="5"/>
        <v>29.070216707962913</v>
      </c>
    </row>
    <row r="89" spans="1:10" x14ac:dyDescent="0.35">
      <c r="A89" s="99"/>
      <c r="B89" s="90"/>
      <c r="C89" s="91"/>
      <c r="D89" s="91"/>
      <c r="E89" s="104">
        <f t="shared" si="3"/>
        <v>0</v>
      </c>
      <c r="F89" s="105">
        <f t="shared" si="4"/>
        <v>0</v>
      </c>
      <c r="G89" s="97"/>
      <c r="H89" s="98"/>
      <c r="I89" s="56"/>
      <c r="J89" s="95">
        <f t="shared" si="5"/>
        <v>0</v>
      </c>
    </row>
    <row r="90" spans="1:10" ht="26.25" customHeight="1" x14ac:dyDescent="0.35">
      <c r="A90" s="143" t="s">
        <v>155</v>
      </c>
      <c r="B90" s="143"/>
      <c r="C90" s="143"/>
      <c r="D90" s="143"/>
      <c r="E90" s="143"/>
      <c r="F90" s="143"/>
      <c r="G90" s="143"/>
      <c r="H90" s="143"/>
      <c r="I90" s="143"/>
      <c r="J90" s="143"/>
    </row>
    <row r="91" spans="1:10" ht="15" thickBot="1" x14ac:dyDescent="0.4">
      <c r="A91" s="42" t="s">
        <v>51</v>
      </c>
      <c r="B91" s="90">
        <v>1.3</v>
      </c>
      <c r="C91" s="91"/>
      <c r="D91" s="91">
        <v>82</v>
      </c>
      <c r="E91" s="106">
        <f t="shared" si="3"/>
        <v>25.290881238288907</v>
      </c>
      <c r="F91" s="107">
        <f t="shared" si="4"/>
        <v>11.604422557127263</v>
      </c>
      <c r="G91" s="97"/>
      <c r="H91" s="98"/>
      <c r="I91" s="56"/>
      <c r="J91" s="108">
        <f t="shared" si="5"/>
        <v>36.895303795416169</v>
      </c>
    </row>
    <row r="92" spans="1:10" ht="15" thickBot="1" x14ac:dyDescent="0.4">
      <c r="A92" s="99" t="s">
        <v>52</v>
      </c>
      <c r="B92" s="90">
        <v>0.75</v>
      </c>
      <c r="C92" s="91"/>
      <c r="D92" s="91">
        <v>44</v>
      </c>
      <c r="E92" s="85">
        <f t="shared" si="3"/>
        <v>14.590893022089753</v>
      </c>
      <c r="F92" s="86">
        <f t="shared" si="4"/>
        <v>6.2267633233365807</v>
      </c>
      <c r="G92" s="97"/>
      <c r="H92" s="98"/>
      <c r="I92" s="56"/>
      <c r="J92" s="95">
        <f t="shared" si="5"/>
        <v>20.817656345426336</v>
      </c>
    </row>
    <row r="93" spans="1:10" ht="15" thickBot="1" x14ac:dyDescent="0.4">
      <c r="A93" s="99" t="s">
        <v>53</v>
      </c>
      <c r="B93" s="90">
        <v>1.1499999999999999</v>
      </c>
      <c r="C93" s="91"/>
      <c r="D93" s="91">
        <v>74</v>
      </c>
      <c r="E93" s="85">
        <f t="shared" si="3"/>
        <v>22.372702633870954</v>
      </c>
      <c r="F93" s="86">
        <f t="shared" si="4"/>
        <v>10.472283771066067</v>
      </c>
      <c r="G93" s="97"/>
      <c r="H93" s="98"/>
      <c r="I93" s="56"/>
      <c r="J93" s="95">
        <f t="shared" si="5"/>
        <v>32.844986404937018</v>
      </c>
    </row>
    <row r="94" spans="1:10" ht="15" thickBot="1" x14ac:dyDescent="0.4">
      <c r="A94" s="96"/>
      <c r="B94" s="90"/>
      <c r="C94" s="91"/>
      <c r="D94" s="91"/>
      <c r="E94" s="85">
        <f t="shared" si="3"/>
        <v>0</v>
      </c>
      <c r="F94" s="86">
        <f t="shared" si="4"/>
        <v>0</v>
      </c>
      <c r="G94" s="97"/>
      <c r="H94" s="98"/>
      <c r="I94" s="56"/>
      <c r="J94" s="95">
        <f t="shared" si="5"/>
        <v>0</v>
      </c>
    </row>
    <row r="95" spans="1:10" ht="15" thickBot="1" x14ac:dyDescent="0.4">
      <c r="A95" s="96"/>
      <c r="B95" s="90"/>
      <c r="C95" s="91"/>
      <c r="D95" s="91"/>
      <c r="E95" s="85">
        <f t="shared" si="3"/>
        <v>0</v>
      </c>
      <c r="F95" s="86">
        <f t="shared" si="4"/>
        <v>0</v>
      </c>
      <c r="G95" s="97"/>
      <c r="H95" s="98"/>
      <c r="I95" s="56"/>
      <c r="J95" s="95">
        <f t="shared" si="5"/>
        <v>0</v>
      </c>
    </row>
    <row r="96" spans="1:10" ht="15" thickBot="1" x14ac:dyDescent="0.4">
      <c r="A96" s="96"/>
      <c r="B96" s="90"/>
      <c r="C96" s="91"/>
      <c r="D96" s="91"/>
      <c r="E96" s="85">
        <f t="shared" si="3"/>
        <v>0</v>
      </c>
      <c r="F96" s="86">
        <f t="shared" si="4"/>
        <v>0</v>
      </c>
      <c r="G96" s="97"/>
      <c r="H96" s="98"/>
      <c r="I96" s="56"/>
      <c r="J96" s="95">
        <f t="shared" si="5"/>
        <v>0</v>
      </c>
    </row>
    <row r="97" spans="1:10" ht="15" thickBot="1" x14ac:dyDescent="0.4">
      <c r="A97" s="99"/>
      <c r="B97" s="90"/>
      <c r="C97" s="91"/>
      <c r="D97" s="91"/>
      <c r="E97" s="85">
        <f t="shared" si="3"/>
        <v>0</v>
      </c>
      <c r="F97" s="86">
        <f t="shared" si="4"/>
        <v>0</v>
      </c>
      <c r="G97" s="97"/>
      <c r="H97" s="98"/>
      <c r="I97" s="56"/>
      <c r="J97" s="95">
        <f t="shared" si="5"/>
        <v>0</v>
      </c>
    </row>
    <row r="98" spans="1:10" ht="15" thickBot="1" x14ac:dyDescent="0.4">
      <c r="A98" s="99"/>
      <c r="B98" s="90"/>
      <c r="C98" s="91"/>
      <c r="D98" s="91"/>
      <c r="E98" s="85">
        <f t="shared" si="3"/>
        <v>0</v>
      </c>
      <c r="F98" s="86">
        <f t="shared" si="4"/>
        <v>0</v>
      </c>
      <c r="G98" s="97"/>
      <c r="H98" s="98"/>
      <c r="I98" s="56"/>
      <c r="J98" s="95">
        <f t="shared" si="5"/>
        <v>0</v>
      </c>
    </row>
    <row r="99" spans="1:10" x14ac:dyDescent="0.35">
      <c r="B99" s="82"/>
      <c r="C99" s="83"/>
      <c r="D99" s="84"/>
      <c r="E99" s="85">
        <f t="shared" si="3"/>
        <v>0</v>
      </c>
      <c r="F99" s="86">
        <f t="shared" si="4"/>
        <v>0</v>
      </c>
      <c r="G99" s="85"/>
      <c r="H99" s="86"/>
      <c r="I99" s="87"/>
      <c r="J99" s="95">
        <f t="shared" si="5"/>
        <v>0</v>
      </c>
    </row>
    <row r="100" spans="1:10" ht="15" thickBot="1" x14ac:dyDescent="0.4"/>
    <row r="101" spans="1:10" ht="18.5" x14ac:dyDescent="0.45">
      <c r="A101" s="31" t="s">
        <v>156</v>
      </c>
      <c r="B101" s="33"/>
      <c r="C101" s="33"/>
      <c r="D101" s="33"/>
      <c r="E101" s="33"/>
      <c r="F101" s="33"/>
      <c r="G101" s="33"/>
      <c r="H101" s="33"/>
      <c r="I101" s="33"/>
      <c r="J101" s="32"/>
    </row>
    <row r="102" spans="1:10" x14ac:dyDescent="0.35">
      <c r="A102" s="34" t="s">
        <v>157</v>
      </c>
      <c r="J102" s="35"/>
    </row>
    <row r="103" spans="1:10" ht="15" thickBot="1" x14ac:dyDescent="0.4">
      <c r="A103" s="47"/>
      <c r="B103" s="46"/>
      <c r="C103" s="46"/>
      <c r="D103" s="46"/>
      <c r="E103" s="46"/>
      <c r="F103" s="46"/>
      <c r="G103" s="46"/>
      <c r="H103" s="46"/>
      <c r="I103" s="46"/>
      <c r="J103" s="109"/>
    </row>
  </sheetData>
  <mergeCells count="13">
    <mergeCell ref="A81:J81"/>
    <mergeCell ref="A90:J90"/>
    <mergeCell ref="J40:J42"/>
    <mergeCell ref="J45:J47"/>
    <mergeCell ref="E67:F67"/>
    <mergeCell ref="G67:H67"/>
    <mergeCell ref="A68:J68"/>
    <mergeCell ref="J31:J32"/>
    <mergeCell ref="J13:J14"/>
    <mergeCell ref="J16:J17"/>
    <mergeCell ref="J19:J20"/>
    <mergeCell ref="J23:J24"/>
    <mergeCell ref="J27:J2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D4BFE-9EEA-4303-82FD-976C51003C4C}">
  <dimension ref="A1:R46"/>
  <sheetViews>
    <sheetView zoomScale="90" zoomScaleNormal="90" workbookViewId="0">
      <selection activeCell="P16" sqref="P16"/>
    </sheetView>
  </sheetViews>
  <sheetFormatPr defaultColWidth="9.1796875" defaultRowHeight="14.5" x14ac:dyDescent="0.35"/>
  <cols>
    <col min="1" max="1" width="13.1796875" style="132" customWidth="1"/>
    <col min="2" max="3" width="8.81640625" style="132" customWidth="1"/>
    <col min="4" max="4" width="17" style="132" customWidth="1"/>
    <col min="5" max="5" width="15.81640625" style="132" bestFit="1" customWidth="1"/>
    <col min="6" max="6" width="14.26953125" style="132" customWidth="1"/>
    <col min="7" max="14" width="14.54296875" style="132" customWidth="1"/>
    <col min="15" max="15" width="15.54296875" style="132" customWidth="1"/>
    <col min="16" max="16" width="26.26953125" style="132" customWidth="1"/>
    <col min="17" max="17" width="16.81640625" style="132" customWidth="1"/>
    <col min="18" max="18" width="8.54296875" style="132" customWidth="1"/>
    <col min="19" max="16384" width="9.1796875" style="132"/>
  </cols>
  <sheetData>
    <row r="1" spans="1:18" ht="27.75" customHeight="1" x14ac:dyDescent="0.35">
      <c r="A1" s="150" t="s">
        <v>56</v>
      </c>
      <c r="B1" s="150"/>
      <c r="C1" s="150"/>
      <c r="D1" s="150"/>
      <c r="E1" s="150"/>
      <c r="F1" s="150"/>
      <c r="G1" s="150"/>
      <c r="H1" s="150"/>
      <c r="I1" s="150"/>
      <c r="J1" s="150"/>
      <c r="K1" s="150"/>
      <c r="L1" s="150"/>
      <c r="M1" s="150"/>
      <c r="N1" s="150"/>
      <c r="O1" s="150"/>
      <c r="P1" s="150"/>
      <c r="Q1" s="150"/>
      <c r="R1" s="150"/>
    </row>
    <row r="2" spans="1:18" x14ac:dyDescent="0.35">
      <c r="A2" t="s">
        <v>0</v>
      </c>
      <c r="B2" t="s">
        <v>73</v>
      </c>
      <c r="C2" t="s">
        <v>74</v>
      </c>
      <c r="D2" t="s">
        <v>59</v>
      </c>
      <c r="E2" t="s">
        <v>75</v>
      </c>
      <c r="F2" t="s">
        <v>60</v>
      </c>
      <c r="G2" t="s">
        <v>61</v>
      </c>
      <c r="H2" t="s">
        <v>62</v>
      </c>
      <c r="I2" t="s">
        <v>63</v>
      </c>
      <c r="J2" t="s">
        <v>64</v>
      </c>
      <c r="K2" t="s">
        <v>65</v>
      </c>
      <c r="L2" t="s">
        <v>66</v>
      </c>
      <c r="M2" t="s">
        <v>67</v>
      </c>
      <c r="N2" t="s">
        <v>68</v>
      </c>
      <c r="O2" t="s">
        <v>69</v>
      </c>
      <c r="P2" t="s">
        <v>70</v>
      </c>
      <c r="Q2" t="s">
        <v>71</v>
      </c>
      <c r="R2" t="s">
        <v>72</v>
      </c>
    </row>
    <row r="3" spans="1:18" x14ac:dyDescent="0.35">
      <c r="A3" s="1"/>
      <c r="B3" s="1"/>
      <c r="C3" s="1"/>
      <c r="D3" s="27"/>
      <c r="E3"/>
      <c r="F3" s="1"/>
      <c r="G3" s="1"/>
      <c r="H3" s="1"/>
      <c r="I3" s="1"/>
      <c r="J3" s="1"/>
      <c r="K3" s="1"/>
      <c r="L3" s="1"/>
      <c r="M3" s="1"/>
      <c r="N3" s="1"/>
      <c r="O3" s="1"/>
      <c r="P3" s="1"/>
      <c r="Q3" s="1"/>
      <c r="R3" s="1" t="s">
        <v>55</v>
      </c>
    </row>
    <row r="4" spans="1:18" x14ac:dyDescent="0.35">
      <c r="A4" s="1"/>
      <c r="B4"/>
      <c r="C4"/>
      <c r="D4" s="27"/>
      <c r="E4"/>
      <c r="F4"/>
      <c r="G4"/>
      <c r="H4"/>
      <c r="I4"/>
      <c r="J4"/>
      <c r="K4"/>
      <c r="L4"/>
      <c r="M4"/>
      <c r="N4"/>
      <c r="O4"/>
      <c r="P4"/>
      <c r="Q4"/>
      <c r="R4" t="s">
        <v>55</v>
      </c>
    </row>
    <row r="5" spans="1:18" x14ac:dyDescent="0.35">
      <c r="A5" s="1"/>
      <c r="B5" s="1"/>
      <c r="C5" s="1"/>
      <c r="D5" s="27"/>
      <c r="E5"/>
      <c r="F5"/>
      <c r="G5"/>
      <c r="H5"/>
      <c r="I5"/>
      <c r="J5"/>
      <c r="K5"/>
      <c r="L5"/>
      <c r="M5"/>
      <c r="N5"/>
      <c r="O5"/>
      <c r="P5"/>
      <c r="Q5"/>
      <c r="R5" t="s">
        <v>55</v>
      </c>
    </row>
    <row r="6" spans="1:18" x14ac:dyDescent="0.35">
      <c r="A6" s="1"/>
      <c r="B6"/>
      <c r="C6"/>
      <c r="D6" s="27"/>
      <c r="E6"/>
      <c r="F6"/>
      <c r="G6"/>
      <c r="H6"/>
      <c r="I6"/>
      <c r="J6"/>
      <c r="K6"/>
      <c r="L6"/>
      <c r="M6"/>
      <c r="N6"/>
      <c r="O6"/>
      <c r="P6"/>
      <c r="Q6"/>
      <c r="R6"/>
    </row>
    <row r="7" spans="1:18" x14ac:dyDescent="0.35">
      <c r="A7" s="1"/>
      <c r="B7" s="1"/>
      <c r="C7" s="1"/>
      <c r="D7" s="27"/>
      <c r="E7"/>
      <c r="F7"/>
      <c r="G7"/>
      <c r="H7"/>
      <c r="I7"/>
      <c r="J7"/>
      <c r="K7"/>
      <c r="L7"/>
      <c r="M7"/>
      <c r="N7"/>
      <c r="O7"/>
      <c r="P7"/>
      <c r="Q7"/>
      <c r="R7"/>
    </row>
    <row r="8" spans="1:18" x14ac:dyDescent="0.35">
      <c r="A8" s="1"/>
      <c r="B8" s="131"/>
      <c r="C8" s="131"/>
      <c r="D8" s="27"/>
      <c r="E8"/>
      <c r="F8"/>
      <c r="G8"/>
      <c r="H8"/>
      <c r="I8"/>
      <c r="J8"/>
      <c r="K8"/>
      <c r="L8"/>
      <c r="M8"/>
      <c r="N8"/>
      <c r="O8"/>
      <c r="P8"/>
      <c r="Q8"/>
      <c r="R8"/>
    </row>
    <row r="9" spans="1:18" x14ac:dyDescent="0.35">
      <c r="A9" s="1"/>
      <c r="B9" s="1"/>
      <c r="C9" s="1"/>
      <c r="D9" s="27"/>
      <c r="E9" s="1"/>
      <c r="F9" s="1"/>
      <c r="G9" s="1"/>
      <c r="H9" s="1"/>
      <c r="I9" s="1"/>
      <c r="J9" s="1"/>
      <c r="K9" s="1"/>
      <c r="L9" s="1"/>
      <c r="M9" s="1"/>
      <c r="N9" s="1"/>
      <c r="O9" s="1"/>
      <c r="P9" s="1"/>
      <c r="Q9" s="1"/>
      <c r="R9" s="1"/>
    </row>
    <row r="10" spans="1:18" x14ac:dyDescent="0.35">
      <c r="A10" s="1"/>
      <c r="B10" s="1"/>
      <c r="C10" s="1"/>
      <c r="D10" s="27"/>
      <c r="E10"/>
      <c r="F10"/>
      <c r="G10"/>
      <c r="H10"/>
      <c r="I10"/>
      <c r="J10"/>
      <c r="K10"/>
      <c r="L10"/>
      <c r="M10"/>
      <c r="N10"/>
      <c r="O10"/>
      <c r="P10"/>
      <c r="Q10"/>
      <c r="R10"/>
    </row>
    <row r="11" spans="1:18" x14ac:dyDescent="0.35">
      <c r="A11" s="1"/>
      <c r="B11"/>
      <c r="C11"/>
      <c r="D11" s="27"/>
      <c r="E11"/>
      <c r="F11"/>
      <c r="G11"/>
      <c r="H11"/>
      <c r="I11"/>
      <c r="J11"/>
      <c r="K11"/>
      <c r="L11"/>
      <c r="M11"/>
      <c r="N11"/>
      <c r="O11"/>
      <c r="P11"/>
      <c r="Q11"/>
      <c r="R11"/>
    </row>
    <row r="12" spans="1:18" x14ac:dyDescent="0.35">
      <c r="A12" s="1"/>
      <c r="B12" s="1"/>
      <c r="C12" s="1"/>
      <c r="D12" s="27"/>
      <c r="E12"/>
      <c r="F12"/>
      <c r="G12"/>
      <c r="H12"/>
      <c r="I12"/>
      <c r="J12"/>
      <c r="K12"/>
      <c r="L12"/>
      <c r="M12"/>
      <c r="N12"/>
      <c r="O12"/>
      <c r="P12"/>
      <c r="Q12"/>
      <c r="R12"/>
    </row>
    <row r="13" spans="1:18" x14ac:dyDescent="0.35">
      <c r="A13" s="1"/>
      <c r="B13" s="1"/>
      <c r="C13" s="1"/>
      <c r="D13" s="27"/>
      <c r="E13"/>
      <c r="F13" s="1"/>
      <c r="G13" s="1"/>
      <c r="H13" s="1"/>
      <c r="I13" s="1"/>
      <c r="J13"/>
      <c r="K13"/>
      <c r="L13"/>
      <c r="M13"/>
      <c r="N13"/>
      <c r="O13"/>
      <c r="P13"/>
      <c r="Q13"/>
      <c r="R13"/>
    </row>
    <row r="14" spans="1:18" x14ac:dyDescent="0.35">
      <c r="A14" s="1"/>
      <c r="B14"/>
      <c r="C14"/>
      <c r="D14" s="27"/>
      <c r="E14"/>
      <c r="F14"/>
      <c r="G14"/>
      <c r="H14"/>
      <c r="I14"/>
      <c r="J14"/>
      <c r="K14"/>
      <c r="L14"/>
      <c r="M14"/>
      <c r="N14"/>
      <c r="O14"/>
      <c r="P14"/>
      <c r="Q14"/>
      <c r="R14"/>
    </row>
    <row r="15" spans="1:18" x14ac:dyDescent="0.35">
      <c r="A15" s="1"/>
      <c r="B15" s="1"/>
      <c r="C15" s="1"/>
      <c r="D15" s="27"/>
      <c r="E15"/>
      <c r="F15" s="1"/>
      <c r="G15" s="1"/>
      <c r="H15" s="1"/>
      <c r="I15" s="1"/>
      <c r="J15"/>
      <c r="K15"/>
      <c r="L15"/>
      <c r="M15"/>
      <c r="N15"/>
      <c r="O15"/>
      <c r="P15"/>
      <c r="Q15"/>
      <c r="R15"/>
    </row>
    <row r="16" spans="1:18" x14ac:dyDescent="0.35">
      <c r="A16" s="1"/>
      <c r="B16"/>
      <c r="C16"/>
      <c r="D16" s="27"/>
      <c r="E16"/>
      <c r="F16"/>
      <c r="G16"/>
      <c r="H16"/>
      <c r="I16"/>
      <c r="J16"/>
      <c r="K16"/>
      <c r="L16"/>
      <c r="M16"/>
      <c r="N16"/>
      <c r="O16"/>
      <c r="P16"/>
      <c r="Q16"/>
      <c r="R16"/>
    </row>
    <row r="17" spans="1:18" x14ac:dyDescent="0.35">
      <c r="A17" s="1"/>
      <c r="B17" s="1"/>
      <c r="C17" s="1"/>
      <c r="D17" s="27"/>
      <c r="E17"/>
      <c r="F17"/>
      <c r="G17"/>
      <c r="H17"/>
      <c r="I17"/>
      <c r="J17"/>
      <c r="K17"/>
      <c r="L17"/>
      <c r="M17"/>
      <c r="N17"/>
      <c r="O17"/>
      <c r="P17"/>
      <c r="Q17"/>
      <c r="R17"/>
    </row>
    <row r="18" spans="1:18" x14ac:dyDescent="0.35">
      <c r="A18" s="1"/>
      <c r="B18"/>
      <c r="C18"/>
      <c r="D18" s="27"/>
      <c r="E18"/>
      <c r="F18"/>
      <c r="G18"/>
      <c r="H18"/>
      <c r="I18"/>
      <c r="J18"/>
      <c r="K18"/>
      <c r="L18"/>
      <c r="M18"/>
      <c r="N18"/>
      <c r="O18"/>
      <c r="P18"/>
      <c r="Q18"/>
      <c r="R18"/>
    </row>
    <row r="19" spans="1:18" x14ac:dyDescent="0.35">
      <c r="A19" s="1"/>
      <c r="B19" s="1"/>
      <c r="C19" s="1"/>
      <c r="D19" s="27"/>
      <c r="E19"/>
      <c r="F19"/>
      <c r="G19"/>
      <c r="H19"/>
      <c r="I19"/>
      <c r="J19"/>
      <c r="K19"/>
      <c r="L19"/>
      <c r="M19"/>
      <c r="N19"/>
      <c r="O19"/>
      <c r="P19"/>
      <c r="Q19"/>
      <c r="R19"/>
    </row>
    <row r="20" spans="1:18" x14ac:dyDescent="0.35">
      <c r="A20" s="1"/>
      <c r="B20"/>
      <c r="C20"/>
      <c r="D20" s="27"/>
      <c r="E20"/>
      <c r="F20"/>
      <c r="G20"/>
      <c r="H20"/>
      <c r="I20"/>
      <c r="J20"/>
      <c r="K20"/>
      <c r="L20"/>
      <c r="M20"/>
      <c r="N20"/>
      <c r="O20"/>
      <c r="P20"/>
      <c r="Q20"/>
      <c r="R20"/>
    </row>
    <row r="21" spans="1:18" x14ac:dyDescent="0.35">
      <c r="A21" s="1"/>
      <c r="B21" s="1"/>
      <c r="C21" s="1"/>
      <c r="D21" s="27"/>
      <c r="E21"/>
      <c r="F21"/>
      <c r="G21"/>
      <c r="H21"/>
      <c r="I21"/>
      <c r="J21"/>
      <c r="K21"/>
      <c r="L21"/>
      <c r="M21"/>
      <c r="N21"/>
      <c r="O21"/>
      <c r="P21"/>
      <c r="Q21"/>
      <c r="R21"/>
    </row>
    <row r="22" spans="1:18" x14ac:dyDescent="0.35">
      <c r="A22" s="1"/>
      <c r="B22"/>
      <c r="C22"/>
      <c r="D22" s="27"/>
      <c r="E22"/>
      <c r="F22"/>
      <c r="G22"/>
      <c r="H22"/>
      <c r="I22"/>
      <c r="J22"/>
      <c r="K22"/>
      <c r="L22"/>
      <c r="M22"/>
      <c r="N22"/>
      <c r="O22"/>
      <c r="P22"/>
      <c r="Q22"/>
      <c r="R22"/>
    </row>
    <row r="23" spans="1:18" x14ac:dyDescent="0.35">
      <c r="A23" s="1"/>
      <c r="B23" s="1"/>
      <c r="C23" s="1"/>
      <c r="D23" s="27"/>
      <c r="E23"/>
      <c r="F23"/>
      <c r="G23"/>
      <c r="H23"/>
      <c r="I23"/>
      <c r="J23"/>
      <c r="K23"/>
      <c r="L23"/>
      <c r="M23"/>
      <c r="N23"/>
      <c r="O23"/>
      <c r="P23"/>
      <c r="Q23"/>
      <c r="R23"/>
    </row>
    <row r="24" spans="1:18" x14ac:dyDescent="0.35">
      <c r="A24" s="1"/>
      <c r="B24"/>
      <c r="C24"/>
      <c r="D24" s="27"/>
      <c r="E24"/>
      <c r="F24"/>
      <c r="G24"/>
      <c r="H24"/>
      <c r="I24"/>
      <c r="J24"/>
      <c r="K24"/>
      <c r="L24"/>
      <c r="M24"/>
      <c r="N24"/>
      <c r="O24"/>
      <c r="P24"/>
      <c r="Q24"/>
      <c r="R24"/>
    </row>
    <row r="25" spans="1:18" x14ac:dyDescent="0.35">
      <c r="A25" s="1"/>
      <c r="B25" s="1"/>
      <c r="C25" s="1"/>
      <c r="D25" s="27"/>
      <c r="E25"/>
      <c r="F25"/>
      <c r="G25"/>
      <c r="H25"/>
      <c r="I25"/>
      <c r="J25"/>
      <c r="K25"/>
      <c r="L25"/>
      <c r="M25"/>
      <c r="N25"/>
      <c r="O25"/>
      <c r="P25"/>
      <c r="Q25"/>
      <c r="R25"/>
    </row>
    <row r="26" spans="1:18" x14ac:dyDescent="0.35">
      <c r="A26" s="1"/>
      <c r="B26"/>
      <c r="C26"/>
      <c r="D26" s="27"/>
      <c r="E26"/>
      <c r="F26"/>
      <c r="G26"/>
      <c r="H26"/>
      <c r="I26"/>
      <c r="J26"/>
      <c r="K26"/>
      <c r="L26"/>
      <c r="M26"/>
      <c r="N26"/>
      <c r="O26"/>
      <c r="P26"/>
      <c r="Q26"/>
      <c r="R26"/>
    </row>
    <row r="27" spans="1:18" x14ac:dyDescent="0.35">
      <c r="A27" s="1"/>
      <c r="B27" s="1"/>
      <c r="C27" s="1"/>
      <c r="D27" s="27"/>
      <c r="E27"/>
      <c r="F27"/>
      <c r="G27"/>
      <c r="H27"/>
      <c r="I27"/>
      <c r="J27"/>
      <c r="K27"/>
      <c r="L27"/>
      <c r="M27"/>
      <c r="N27"/>
      <c r="O27"/>
      <c r="P27"/>
      <c r="Q27"/>
      <c r="R27"/>
    </row>
    <row r="28" spans="1:18" x14ac:dyDescent="0.35">
      <c r="A28" s="1"/>
      <c r="B28"/>
      <c r="C28"/>
      <c r="D28" s="27"/>
      <c r="E28"/>
      <c r="F28"/>
      <c r="G28"/>
      <c r="H28"/>
      <c r="I28"/>
      <c r="J28"/>
      <c r="K28"/>
      <c r="L28"/>
      <c r="M28"/>
      <c r="N28"/>
      <c r="O28"/>
      <c r="P28"/>
      <c r="Q28"/>
      <c r="R28"/>
    </row>
    <row r="29" spans="1:18" x14ac:dyDescent="0.35">
      <c r="A29" s="1"/>
      <c r="B29" s="1"/>
      <c r="C29" s="1"/>
      <c r="D29" s="27"/>
      <c r="E29"/>
      <c r="F29"/>
      <c r="G29"/>
      <c r="H29"/>
      <c r="I29"/>
      <c r="J29"/>
      <c r="K29"/>
      <c r="L29"/>
      <c r="M29"/>
      <c r="N29"/>
      <c r="O29"/>
      <c r="P29"/>
      <c r="Q29"/>
      <c r="R29"/>
    </row>
    <row r="30" spans="1:18" x14ac:dyDescent="0.35">
      <c r="A30" s="1"/>
      <c r="B30" s="1"/>
      <c r="C30" s="1"/>
      <c r="D30" s="27"/>
      <c r="E30"/>
      <c r="F30"/>
      <c r="G30"/>
      <c r="H30"/>
      <c r="I30"/>
      <c r="J30"/>
      <c r="K30"/>
      <c r="L30"/>
      <c r="M30"/>
      <c r="N30"/>
      <c r="O30"/>
      <c r="P30"/>
      <c r="Q30"/>
      <c r="R30"/>
    </row>
    <row r="31" spans="1:18" x14ac:dyDescent="0.35">
      <c r="A31" s="1"/>
      <c r="B31" s="1"/>
      <c r="C31" s="1"/>
      <c r="D31" s="27"/>
      <c r="E31"/>
      <c r="F31"/>
      <c r="G31"/>
      <c r="H31"/>
      <c r="I31"/>
      <c r="J31"/>
      <c r="K31"/>
      <c r="L31"/>
      <c r="M31"/>
      <c r="N31"/>
      <c r="O31"/>
      <c r="P31"/>
      <c r="Q31"/>
      <c r="R31"/>
    </row>
    <row r="32" spans="1:18" x14ac:dyDescent="0.35">
      <c r="A32" s="1"/>
      <c r="B32"/>
      <c r="C32"/>
      <c r="D32" s="27"/>
      <c r="E32"/>
      <c r="F32"/>
      <c r="G32"/>
      <c r="H32"/>
      <c r="I32"/>
      <c r="J32"/>
      <c r="K32"/>
      <c r="L32"/>
      <c r="M32"/>
      <c r="N32"/>
      <c r="O32"/>
      <c r="P32"/>
      <c r="Q32"/>
      <c r="R32"/>
    </row>
    <row r="33" spans="1:18" x14ac:dyDescent="0.35">
      <c r="A33" s="1"/>
      <c r="B33" s="1"/>
      <c r="C33" s="1"/>
      <c r="D33" s="27"/>
      <c r="E33"/>
      <c r="F33"/>
      <c r="G33"/>
      <c r="H33"/>
      <c r="I33"/>
      <c r="J33"/>
      <c r="K33"/>
      <c r="L33"/>
      <c r="M33"/>
      <c r="N33"/>
      <c r="O33"/>
      <c r="P33"/>
      <c r="Q33"/>
      <c r="R33"/>
    </row>
    <row r="34" spans="1:18" x14ac:dyDescent="0.35">
      <c r="A34" s="1"/>
      <c r="B34"/>
      <c r="C34"/>
      <c r="D34" s="27"/>
      <c r="E34"/>
      <c r="F34"/>
      <c r="G34"/>
      <c r="H34"/>
      <c r="I34"/>
      <c r="J34"/>
      <c r="K34"/>
      <c r="L34"/>
      <c r="M34"/>
      <c r="N34"/>
      <c r="O34"/>
      <c r="P34"/>
      <c r="Q34"/>
      <c r="R34"/>
    </row>
    <row r="35" spans="1:18" x14ac:dyDescent="0.35">
      <c r="A35" s="1"/>
      <c r="B35" s="1"/>
      <c r="C35" s="1"/>
      <c r="D35" s="27"/>
      <c r="E35"/>
      <c r="F35"/>
      <c r="G35"/>
      <c r="H35"/>
      <c r="I35"/>
      <c r="J35"/>
      <c r="K35"/>
      <c r="L35"/>
      <c r="M35"/>
      <c r="N35"/>
      <c r="O35"/>
      <c r="P35"/>
      <c r="Q35"/>
      <c r="R35"/>
    </row>
    <row r="36" spans="1:18" x14ac:dyDescent="0.35">
      <c r="A36" s="1"/>
      <c r="B36"/>
      <c r="C36"/>
      <c r="D36" s="27"/>
      <c r="E36"/>
      <c r="F36"/>
      <c r="G36"/>
      <c r="H36"/>
      <c r="I36"/>
      <c r="J36"/>
      <c r="K36"/>
      <c r="L36"/>
      <c r="M36"/>
      <c r="N36"/>
      <c r="O36"/>
      <c r="P36"/>
      <c r="Q36"/>
      <c r="R36"/>
    </row>
    <row r="37" spans="1:18" x14ac:dyDescent="0.35">
      <c r="A37" s="1"/>
      <c r="B37" s="1"/>
      <c r="C37" s="1"/>
      <c r="D37" s="27"/>
      <c r="E37"/>
      <c r="F37"/>
      <c r="G37"/>
      <c r="H37"/>
      <c r="I37"/>
      <c r="J37"/>
      <c r="K37"/>
      <c r="L37"/>
      <c r="M37"/>
      <c r="N37"/>
      <c r="O37"/>
      <c r="P37"/>
      <c r="Q37"/>
      <c r="R37"/>
    </row>
    <row r="38" spans="1:18" x14ac:dyDescent="0.35">
      <c r="A38" s="1"/>
      <c r="B38"/>
      <c r="C38"/>
      <c r="D38" s="27"/>
      <c r="E38"/>
      <c r="F38"/>
      <c r="G38"/>
      <c r="H38"/>
      <c r="I38"/>
      <c r="J38"/>
      <c r="K38"/>
      <c r="L38"/>
      <c r="M38"/>
      <c r="N38"/>
      <c r="O38"/>
      <c r="P38"/>
      <c r="Q38"/>
      <c r="R38"/>
    </row>
    <row r="39" spans="1:18" x14ac:dyDescent="0.35">
      <c r="A39" s="1"/>
      <c r="B39" s="1"/>
      <c r="C39" s="1"/>
      <c r="D39" s="27"/>
      <c r="E39"/>
      <c r="F39"/>
      <c r="G39"/>
      <c r="H39"/>
      <c r="I39"/>
      <c r="J39"/>
      <c r="K39"/>
      <c r="L39"/>
      <c r="M39"/>
      <c r="N39"/>
      <c r="O39"/>
      <c r="P39"/>
      <c r="Q39"/>
      <c r="R39"/>
    </row>
    <row r="40" spans="1:18" x14ac:dyDescent="0.35">
      <c r="A40" s="1"/>
      <c r="B40"/>
      <c r="C40"/>
      <c r="D40" s="27"/>
      <c r="E40"/>
      <c r="F40"/>
      <c r="G40"/>
      <c r="H40"/>
      <c r="I40"/>
      <c r="J40"/>
      <c r="K40"/>
      <c r="L40"/>
      <c r="M40"/>
      <c r="N40"/>
      <c r="O40"/>
      <c r="P40"/>
      <c r="Q40"/>
      <c r="R40"/>
    </row>
    <row r="41" spans="1:18" x14ac:dyDescent="0.35">
      <c r="A41" s="1"/>
      <c r="B41" s="1"/>
      <c r="C41" s="1"/>
      <c r="D41" s="27"/>
      <c r="E41"/>
      <c r="F41"/>
      <c r="G41"/>
      <c r="H41"/>
      <c r="I41"/>
      <c r="J41"/>
      <c r="K41"/>
      <c r="L41"/>
      <c r="M41"/>
      <c r="N41"/>
      <c r="O41"/>
      <c r="P41"/>
      <c r="Q41"/>
      <c r="R41"/>
    </row>
    <row r="42" spans="1:18" x14ac:dyDescent="0.35">
      <c r="A42" s="1"/>
      <c r="B42"/>
      <c r="C42"/>
      <c r="D42" s="27"/>
      <c r="E42"/>
      <c r="F42"/>
      <c r="G42"/>
      <c r="H42"/>
      <c r="I42"/>
      <c r="J42"/>
      <c r="K42"/>
      <c r="L42"/>
      <c r="M42"/>
      <c r="N42"/>
      <c r="O42"/>
      <c r="P42"/>
      <c r="Q42"/>
      <c r="R42"/>
    </row>
    <row r="43" spans="1:18" x14ac:dyDescent="0.35">
      <c r="A43" s="1"/>
      <c r="B43" s="1"/>
      <c r="C43" s="1"/>
      <c r="D43" s="27"/>
      <c r="E43"/>
      <c r="F43"/>
      <c r="G43" s="1"/>
      <c r="H43" s="1"/>
      <c r="I43" s="1"/>
      <c r="J43" s="1"/>
      <c r="K43" s="1"/>
      <c r="L43" s="1"/>
      <c r="M43" s="1"/>
      <c r="N43" s="1"/>
      <c r="O43" s="1"/>
      <c r="P43" s="1"/>
      <c r="Q43" s="1"/>
      <c r="R43" s="1"/>
    </row>
    <row r="44" spans="1:18" x14ac:dyDescent="0.35">
      <c r="A44" s="1"/>
      <c r="B44"/>
      <c r="C44"/>
      <c r="D44" s="27"/>
      <c r="E44"/>
      <c r="F44"/>
      <c r="G44"/>
      <c r="H44"/>
      <c r="I44"/>
      <c r="J44"/>
      <c r="K44"/>
      <c r="L44"/>
      <c r="M44"/>
      <c r="N44"/>
      <c r="O44"/>
      <c r="P44"/>
      <c r="Q44"/>
      <c r="R44"/>
    </row>
    <row r="45" spans="1:18" x14ac:dyDescent="0.35">
      <c r="A45" s="1"/>
      <c r="B45" s="1"/>
      <c r="C45" s="1"/>
      <c r="D45" s="27"/>
      <c r="E45"/>
      <c r="F45"/>
      <c r="G45"/>
      <c r="H45"/>
      <c r="I45"/>
      <c r="J45"/>
      <c r="K45"/>
      <c r="L45"/>
      <c r="M45"/>
      <c r="N45"/>
      <c r="O45"/>
      <c r="P45"/>
      <c r="Q45"/>
      <c r="R45" s="1"/>
    </row>
    <row r="46" spans="1:18" x14ac:dyDescent="0.35">
      <c r="A46" s="1"/>
      <c r="B46"/>
      <c r="C46"/>
      <c r="D46" s="27"/>
      <c r="E46"/>
      <c r="F46"/>
      <c r="G46"/>
      <c r="H46"/>
      <c r="I46"/>
      <c r="J46"/>
      <c r="K46"/>
      <c r="L46"/>
      <c r="M46"/>
      <c r="N46"/>
      <c r="O46"/>
      <c r="P46"/>
      <c r="Q46"/>
      <c r="R46"/>
    </row>
  </sheetData>
  <mergeCells count="1">
    <mergeCell ref="A1:R1"/>
  </mergeCells>
  <dataValidations count="2">
    <dataValidation allowBlank="1" showInputMessage="1" showErrorMessage="1" sqref="D3:D46" xr:uid="{C631BC8F-8AAF-4AF4-9758-FAC8518744B9}"/>
    <dataValidation type="date" allowBlank="1" showInputMessage="1" showErrorMessage="1" errorTitle="Invalid Entry" error="The date format is incorrect. Please use the format DD/MM/YYYY. For example, for January 1, 2023, use 01/01/2023." promptTitle="Enter Date" prompt="Please enter the date in the format DD/MM/YYYY. For example, for January 1, 2023, enter 01/01/2023." sqref="A2" xr:uid="{6F7B713A-2C7D-4C84-9ECE-03CCD5F09D6B}">
      <formula1>45170</formula1>
      <formula2>46022</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13016DF-19D0-4828-8392-D1D63433ED04}">
          <x14:formula1>
            <xm:f>'https://fleetforum1.sharepoint.com/sites/files/Shared Documents/Solutions &amp; Tools/Development/Vehicle sharing between NGOs/HULO Vehicle Sharing/Joint/Gen_translation/5-Financial  accountability/[2024 Movement Planning  _MARCH-2024.xlsx]Data'!#REF!</xm:f>
          </x14:formula1>
          <xm:sqref>E3:P46 B3:C46 R3:R46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25A53-7ADE-4EEF-BC47-0C76D60946FB}">
  <sheetPr codeName="Sheet3">
    <tabColor theme="0" tint="-0.499984740745262"/>
  </sheetPr>
  <dimension ref="A1:S13"/>
  <sheetViews>
    <sheetView showGridLines="0" workbookViewId="0">
      <selection activeCell="G31" sqref="G31"/>
    </sheetView>
  </sheetViews>
  <sheetFormatPr defaultColWidth="9.1796875" defaultRowHeight="14.5" x14ac:dyDescent="0.35"/>
  <cols>
    <col min="1" max="1" width="10.54296875" bestFit="1" customWidth="1"/>
    <col min="4" max="4" width="16.1796875" customWidth="1"/>
    <col min="5" max="5" width="13.7265625" customWidth="1"/>
    <col min="6" max="7" width="14" customWidth="1"/>
    <col min="8" max="8" width="14.26953125" bestFit="1" customWidth="1"/>
    <col min="9" max="14" width="14" customWidth="1"/>
    <col min="15" max="15" width="15" customWidth="1"/>
    <col min="16" max="16" width="24.7265625" customWidth="1"/>
    <col min="17" max="17" width="24.453125" style="17" customWidth="1"/>
    <col min="18" max="18" width="12.26953125" customWidth="1"/>
    <col min="19" max="19" width="21.1796875" customWidth="1"/>
  </cols>
  <sheetData>
    <row r="1" spans="1:19" x14ac:dyDescent="0.35">
      <c r="A1" t="s">
        <v>0</v>
      </c>
      <c r="B1" t="s">
        <v>1</v>
      </c>
      <c r="C1" t="s">
        <v>2</v>
      </c>
      <c r="D1" t="s">
        <v>3</v>
      </c>
      <c r="E1" t="s">
        <v>4</v>
      </c>
      <c r="F1" t="s">
        <v>5</v>
      </c>
      <c r="G1" t="s">
        <v>6</v>
      </c>
      <c r="H1" t="s">
        <v>7</v>
      </c>
      <c r="I1" t="s">
        <v>8</v>
      </c>
      <c r="J1" t="s">
        <v>9</v>
      </c>
      <c r="K1" t="s">
        <v>10</v>
      </c>
      <c r="L1" t="s">
        <v>11</v>
      </c>
      <c r="M1" t="s">
        <v>12</v>
      </c>
      <c r="N1" t="s">
        <v>13</v>
      </c>
      <c r="O1" t="s">
        <v>14</v>
      </c>
      <c r="P1" t="s">
        <v>15</v>
      </c>
      <c r="Q1" s="17" t="s">
        <v>24</v>
      </c>
      <c r="R1" t="s">
        <v>25</v>
      </c>
      <c r="S1" t="s">
        <v>26</v>
      </c>
    </row>
    <row r="2" spans="1:19" x14ac:dyDescent="0.35">
      <c r="A2" s="1">
        <v>45295</v>
      </c>
      <c r="B2" t="s">
        <v>16</v>
      </c>
      <c r="C2" t="s">
        <v>17</v>
      </c>
      <c r="D2" s="2">
        <v>0.33333333333333331</v>
      </c>
      <c r="E2" t="s">
        <v>20</v>
      </c>
      <c r="F2" t="s">
        <v>20</v>
      </c>
      <c r="G2" s="10" t="s">
        <v>18</v>
      </c>
      <c r="H2" s="10" t="s">
        <v>18</v>
      </c>
      <c r="Q2" s="17" cm="1">
        <f t="array" ref="Q2">SUM(IF(FREQUENCY(IF(LEN(SUBSTITUTE(E2:P2, " ", ""))&gt;0, MATCH(SUBSTITUTE(E2:P2, " ", ""), SUBSTITUTE(E2:P2, " ", ""), 0), ""), IF(LEN(SUBSTITUTE(E2:P2, " ", ""))&gt;0, MATCH(SUBSTITUTE(E2:P2, " ", ""), SUBSTITUTE(E2:P2, " ", ""), 0), ""))&gt;0, 1))</f>
        <v>2</v>
      </c>
      <c r="R2" t="str">
        <f>IF(Q2&gt;=2,"Yes","No")</f>
        <v>Yes</v>
      </c>
      <c r="S2">
        <f>29/Q2</f>
        <v>14.5</v>
      </c>
    </row>
    <row r="3" spans="1:19" x14ac:dyDescent="0.35">
      <c r="A3" s="1">
        <v>45295</v>
      </c>
      <c r="B3" t="s">
        <v>17</v>
      </c>
      <c r="C3" t="s">
        <v>16</v>
      </c>
      <c r="D3" s="2">
        <v>0.60416666666666663</v>
      </c>
      <c r="E3" t="s">
        <v>20</v>
      </c>
      <c r="F3" t="s">
        <v>20</v>
      </c>
      <c r="G3" s="10" t="s">
        <v>18</v>
      </c>
      <c r="H3" s="10" t="s">
        <v>18</v>
      </c>
      <c r="Q3" s="17" cm="1">
        <f t="array" ref="Q3">SUM(IF(FREQUENCY(IF(LEN(SUBSTITUTE(E3:P3, " ", ""))&gt;0, MATCH(SUBSTITUTE(E3:P3, " ", ""), SUBSTITUTE(E3:P3, " ", ""), 0), ""), IF(LEN(SUBSTITUTE(E3:P3, " ", ""))&gt;0, MATCH(SUBSTITUTE(E3:P3, " ", ""), SUBSTITUTE(E3:P3, " ", ""), 0), ""))&gt;0, 1))</f>
        <v>2</v>
      </c>
      <c r="R3" t="str">
        <f t="shared" ref="R3:R13" si="0">IF(Q3&gt;=2,"Yes","No")</f>
        <v>Yes</v>
      </c>
      <c r="S3">
        <f t="shared" ref="S3:S13" si="1">29/Q3</f>
        <v>14.5</v>
      </c>
    </row>
    <row r="4" spans="1:19" x14ac:dyDescent="0.35">
      <c r="A4" s="1">
        <v>45303</v>
      </c>
      <c r="B4" t="s">
        <v>16</v>
      </c>
      <c r="C4" t="s">
        <v>17</v>
      </c>
      <c r="D4" s="2">
        <v>0.33333333333333331</v>
      </c>
      <c r="E4" t="s">
        <v>20</v>
      </c>
      <c r="F4" t="s">
        <v>20</v>
      </c>
      <c r="G4" s="10" t="s">
        <v>27</v>
      </c>
      <c r="Q4" s="17" cm="1">
        <f t="array" ref="Q4">SUM(IF(FREQUENCY(IF(LEN(SUBSTITUTE(E4:P4, " ", ""))&gt;0, MATCH(SUBSTITUTE(E4:P4, " ", ""), SUBSTITUTE(E4:P4, " ", ""), 0), ""), IF(LEN(SUBSTITUTE(E4:P4, " ", ""))&gt;0, MATCH(SUBSTITUTE(E4:P4, " ", ""), SUBSTITUTE(E4:P4, " ", ""), 0), ""))&gt;0, 1))</f>
        <v>2</v>
      </c>
      <c r="R4" t="str">
        <f t="shared" si="0"/>
        <v>Yes</v>
      </c>
      <c r="S4">
        <f t="shared" si="1"/>
        <v>14.5</v>
      </c>
    </row>
    <row r="5" spans="1:19" x14ac:dyDescent="0.35">
      <c r="A5" s="1">
        <v>45303</v>
      </c>
      <c r="B5" t="s">
        <v>17</v>
      </c>
      <c r="C5" t="s">
        <v>16</v>
      </c>
      <c r="D5" s="2">
        <v>0.60416666666666663</v>
      </c>
      <c r="E5" t="s">
        <v>20</v>
      </c>
      <c r="F5" t="s">
        <v>20</v>
      </c>
      <c r="Q5" s="17" cm="1">
        <f t="array" ref="Q5">SUM(IF(FREQUENCY(IF(LEN(SUBSTITUTE(E5:P5, " ", ""))&gt;0, MATCH(SUBSTITUTE(E5:P5, " ", ""), SUBSTITUTE(E5:P5, " ", ""), 0), ""), IF(LEN(SUBSTITUTE(E5:P5, " ", ""))&gt;0, MATCH(SUBSTITUTE(E5:P5, " ", ""), SUBSTITUTE(E5:P5, " ", ""), 0), ""))&gt;0, 1))</f>
        <v>1</v>
      </c>
      <c r="R5" t="str">
        <f t="shared" si="0"/>
        <v>No</v>
      </c>
      <c r="S5">
        <f t="shared" si="1"/>
        <v>29</v>
      </c>
    </row>
    <row r="6" spans="1:19" x14ac:dyDescent="0.35">
      <c r="A6" s="1">
        <v>45317</v>
      </c>
      <c r="B6" t="s">
        <v>16</v>
      </c>
      <c r="C6" t="s">
        <v>17</v>
      </c>
      <c r="D6" s="2">
        <v>0.39583333333333331</v>
      </c>
      <c r="E6" t="s">
        <v>27</v>
      </c>
      <c r="F6" t="s">
        <v>27</v>
      </c>
      <c r="Q6" s="17" cm="1">
        <f t="array" ref="Q6">SUM(IF(FREQUENCY(IF(LEN(SUBSTITUTE(E6:P6, " ", ""))&gt;0, MATCH(SUBSTITUTE(E6:P6, " ", ""), SUBSTITUTE(E6:P6, " ", ""), 0), ""), IF(LEN(SUBSTITUTE(E6:P6, " ", ""))&gt;0, MATCH(SUBSTITUTE(E6:P6, " ", ""), SUBSTITUTE(E6:P6, " ", ""), 0), ""))&gt;0, 1))</f>
        <v>1</v>
      </c>
      <c r="R6" t="str">
        <f t="shared" si="0"/>
        <v>No</v>
      </c>
      <c r="S6">
        <f t="shared" si="1"/>
        <v>29</v>
      </c>
    </row>
    <row r="7" spans="1:19" x14ac:dyDescent="0.35">
      <c r="A7" s="1">
        <v>45317</v>
      </c>
      <c r="B7" t="s">
        <v>17</v>
      </c>
      <c r="C7" t="s">
        <v>16</v>
      </c>
      <c r="D7" s="2">
        <v>0.52083333333333337</v>
      </c>
      <c r="E7" t="s">
        <v>27</v>
      </c>
      <c r="F7" t="s">
        <v>27</v>
      </c>
      <c r="G7" s="10" t="s">
        <v>18</v>
      </c>
      <c r="Q7" s="17" cm="1">
        <f t="array" ref="Q7">SUM(IF(FREQUENCY(IF(LEN(SUBSTITUTE(E7:P7, " ", ""))&gt;0, MATCH(SUBSTITUTE(E7:P7, " ", ""), SUBSTITUTE(E7:P7, " ", ""), 0), ""), IF(LEN(SUBSTITUTE(E7:P7, " ", ""))&gt;0, MATCH(SUBSTITUTE(E7:P7, " ", ""), SUBSTITUTE(E7:P7, " ", ""), 0), ""))&gt;0, 1))</f>
        <v>2</v>
      </c>
      <c r="R7" t="str">
        <f t="shared" si="0"/>
        <v>Yes</v>
      </c>
      <c r="S7">
        <f t="shared" si="1"/>
        <v>14.5</v>
      </c>
    </row>
    <row r="8" spans="1:19" x14ac:dyDescent="0.35">
      <c r="A8" s="1">
        <v>45320</v>
      </c>
      <c r="B8" t="s">
        <v>16</v>
      </c>
      <c r="C8" t="s">
        <v>28</v>
      </c>
      <c r="D8" s="2">
        <v>0.39583333333333331</v>
      </c>
      <c r="E8" t="s">
        <v>27</v>
      </c>
      <c r="F8" t="s">
        <v>27</v>
      </c>
      <c r="G8" s="10" t="s">
        <v>20</v>
      </c>
      <c r="H8" s="10" t="s">
        <v>21</v>
      </c>
      <c r="Q8" s="17" cm="1">
        <f t="array" ref="Q8">SUM(IF(FREQUENCY(IF(LEN(SUBSTITUTE(E8:P8, " ", ""))&gt;0, MATCH(SUBSTITUTE(E8:P8, " ", ""), SUBSTITUTE(E8:P8, " ", ""), 0), ""), IF(LEN(SUBSTITUTE(E8:P8, " ", ""))&gt;0, MATCH(SUBSTITUTE(E8:P8, " ", ""), SUBSTITUTE(E8:P8, " ", ""), 0), ""))&gt;0, 1))</f>
        <v>3</v>
      </c>
      <c r="R8" t="str">
        <f t="shared" si="0"/>
        <v>Yes</v>
      </c>
      <c r="S8">
        <f t="shared" si="1"/>
        <v>9.6666666666666661</v>
      </c>
    </row>
    <row r="9" spans="1:19" x14ac:dyDescent="0.35">
      <c r="A9" s="1">
        <v>45320</v>
      </c>
      <c r="B9" t="s">
        <v>28</v>
      </c>
      <c r="C9" t="s">
        <v>16</v>
      </c>
      <c r="D9" s="2">
        <v>0.52083333333333337</v>
      </c>
      <c r="E9" t="s">
        <v>27</v>
      </c>
      <c r="F9" t="s">
        <v>27</v>
      </c>
      <c r="G9" s="10" t="s">
        <v>20</v>
      </c>
      <c r="H9" s="10" t="s">
        <v>21</v>
      </c>
      <c r="Q9" s="17" cm="1">
        <f t="array" ref="Q9">SUM(IF(FREQUENCY(IF(LEN(SUBSTITUTE(E9:P9, " ", ""))&gt;0, MATCH(SUBSTITUTE(E9:P9, " ", ""), SUBSTITUTE(E9:P9, " ", ""), 0), ""), IF(LEN(SUBSTITUTE(E9:P9, " ", ""))&gt;0, MATCH(SUBSTITUTE(E9:P9, " ", ""), SUBSTITUTE(E9:P9, " ", ""), 0), ""))&gt;0, 1))</f>
        <v>3</v>
      </c>
      <c r="R9" t="str">
        <f t="shared" si="0"/>
        <v>Yes</v>
      </c>
      <c r="S9">
        <f t="shared" si="1"/>
        <v>9.6666666666666661</v>
      </c>
    </row>
    <row r="10" spans="1:19" x14ac:dyDescent="0.35">
      <c r="A10" s="1">
        <v>45321</v>
      </c>
      <c r="B10" t="s">
        <v>16</v>
      </c>
      <c r="C10" t="s">
        <v>17</v>
      </c>
      <c r="D10" s="2">
        <v>0.33333333333333331</v>
      </c>
      <c r="E10" t="s">
        <v>19</v>
      </c>
      <c r="F10" t="s">
        <v>19</v>
      </c>
      <c r="G10" t="s">
        <v>19</v>
      </c>
      <c r="H10" s="10" t="s">
        <v>21</v>
      </c>
      <c r="Q10" s="17" cm="1">
        <f t="array" ref="Q10">SUM(IF(FREQUENCY(IF(LEN(SUBSTITUTE(E10:P10, " ", ""))&gt;0, MATCH(SUBSTITUTE(E10:P10, " ", ""), SUBSTITUTE(E10:P10, " ", ""), 0), ""), IF(LEN(SUBSTITUTE(E10:P10, " ", ""))&gt;0, MATCH(SUBSTITUTE(E10:P10, " ", ""), SUBSTITUTE(E10:P10, " ", ""), 0), ""))&gt;0, 1))</f>
        <v>2</v>
      </c>
      <c r="R10" t="str">
        <f t="shared" si="0"/>
        <v>Yes</v>
      </c>
      <c r="S10">
        <f t="shared" si="1"/>
        <v>14.5</v>
      </c>
    </row>
    <row r="11" spans="1:19" x14ac:dyDescent="0.35">
      <c r="A11" s="1">
        <v>45321</v>
      </c>
      <c r="B11" t="s">
        <v>17</v>
      </c>
      <c r="C11" t="s">
        <v>16</v>
      </c>
      <c r="D11" s="2">
        <v>0.60416666666666663</v>
      </c>
      <c r="E11" t="s">
        <v>19</v>
      </c>
      <c r="F11" t="s">
        <v>19</v>
      </c>
      <c r="G11" t="s">
        <v>19</v>
      </c>
      <c r="Q11" s="17" cm="1">
        <f t="array" ref="Q11">SUM(IF(FREQUENCY(IF(LEN(SUBSTITUTE(E11:P11, " ", ""))&gt;0, MATCH(SUBSTITUTE(E11:P11, " ", ""), SUBSTITUTE(E11:P11, " ", ""), 0), ""), IF(LEN(SUBSTITUTE(E11:P11, " ", ""))&gt;0, MATCH(SUBSTITUTE(E11:P11, " ", ""), SUBSTITUTE(E11:P11, " ", ""), 0), ""))&gt;0, 1))</f>
        <v>1</v>
      </c>
      <c r="R11" t="str">
        <f t="shared" si="0"/>
        <v>No</v>
      </c>
      <c r="S11">
        <f t="shared" si="1"/>
        <v>29</v>
      </c>
    </row>
    <row r="12" spans="1:19" x14ac:dyDescent="0.35">
      <c r="A12" s="1">
        <v>45322</v>
      </c>
      <c r="B12" t="s">
        <v>16</v>
      </c>
      <c r="C12" t="s">
        <v>17</v>
      </c>
      <c r="D12" s="2">
        <v>0.33333333333333331</v>
      </c>
      <c r="E12" t="s">
        <v>21</v>
      </c>
      <c r="F12" t="s">
        <v>21</v>
      </c>
      <c r="G12" t="s">
        <v>21</v>
      </c>
      <c r="H12" s="10"/>
      <c r="Q12" s="17" cm="1">
        <f t="array" ref="Q12">SUM(IF(FREQUENCY(IF(LEN(SUBSTITUTE(E12:P12, " ", ""))&gt;0, MATCH(SUBSTITUTE(E12:P12, " ", ""), SUBSTITUTE(E12:P12, " ", ""), 0), ""), IF(LEN(SUBSTITUTE(E12:P12, " ", ""))&gt;0, MATCH(SUBSTITUTE(E12:P12, " ", ""), SUBSTITUTE(E12:P12, " ", ""), 0), ""))&gt;0, 1))</f>
        <v>1</v>
      </c>
      <c r="R12" t="str">
        <f t="shared" si="0"/>
        <v>No</v>
      </c>
      <c r="S12">
        <f t="shared" si="1"/>
        <v>29</v>
      </c>
    </row>
    <row r="13" spans="1:19" x14ac:dyDescent="0.35">
      <c r="A13" s="1">
        <v>45322</v>
      </c>
      <c r="B13" t="s">
        <v>17</v>
      </c>
      <c r="C13" t="s">
        <v>16</v>
      </c>
      <c r="D13" s="2">
        <v>0.60416666666666663</v>
      </c>
      <c r="E13" t="s">
        <v>21</v>
      </c>
      <c r="F13" t="s">
        <v>21</v>
      </c>
      <c r="G13" t="s">
        <v>21</v>
      </c>
      <c r="H13" s="10" t="s">
        <v>19</v>
      </c>
      <c r="Q13" s="17" cm="1">
        <f t="array" ref="Q13">SUM(IF(FREQUENCY(IF(LEN(SUBSTITUTE(E13:P13, " ", ""))&gt;0, MATCH(SUBSTITUTE(E13:P13, " ", ""), SUBSTITUTE(E13:P13, " ", ""), 0), ""), IF(LEN(SUBSTITUTE(E13:P13, " ", ""))&gt;0, MATCH(SUBSTITUTE(E13:P13, " ", ""), SUBSTITUTE(E13:P13, " ", ""), 0), ""))&gt;0, 1))</f>
        <v>2</v>
      </c>
      <c r="R13" t="str">
        <f t="shared" si="0"/>
        <v>Yes</v>
      </c>
      <c r="S13">
        <f t="shared" si="1"/>
        <v>14.5</v>
      </c>
    </row>
  </sheetData>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74098-2FEB-495A-A1C6-DACE7655CC85}">
  <sheetPr codeName="Sheet1">
    <tabColor theme="0" tint="-0.499984740745262"/>
  </sheetPr>
  <dimension ref="A1:P41"/>
  <sheetViews>
    <sheetView zoomScale="85" workbookViewId="0">
      <selection activeCell="R15" sqref="R15"/>
    </sheetView>
  </sheetViews>
  <sheetFormatPr defaultColWidth="9.1796875" defaultRowHeight="14.5" x14ac:dyDescent="0.35"/>
  <cols>
    <col min="1" max="1" width="10.54296875" bestFit="1" customWidth="1"/>
    <col min="2" max="2" width="5.453125" bestFit="1" customWidth="1"/>
    <col min="3" max="3" width="4.453125" bestFit="1" customWidth="1"/>
    <col min="4" max="4" width="14.26953125" bestFit="1" customWidth="1"/>
    <col min="5" max="5" width="11.7265625" bestFit="1" customWidth="1"/>
    <col min="6" max="14" width="12.1796875" bestFit="1" customWidth="1"/>
    <col min="15" max="15" width="13.26953125" bestFit="1" customWidth="1"/>
    <col min="16" max="16" width="23.26953125" bestFit="1" customWidth="1"/>
  </cols>
  <sheetData>
    <row r="1" spans="1:16" x14ac:dyDescent="0.35">
      <c r="A1" s="7" t="s">
        <v>0</v>
      </c>
      <c r="B1" s="7" t="s">
        <v>1</v>
      </c>
      <c r="C1" s="7" t="s">
        <v>2</v>
      </c>
      <c r="D1" s="7" t="s">
        <v>3</v>
      </c>
      <c r="E1" s="7" t="s">
        <v>4</v>
      </c>
      <c r="F1" s="7" t="s">
        <v>5</v>
      </c>
      <c r="G1" s="7" t="s">
        <v>6</v>
      </c>
      <c r="H1" s="7" t="s">
        <v>7</v>
      </c>
      <c r="I1" s="7" t="s">
        <v>8</v>
      </c>
      <c r="J1" s="7" t="s">
        <v>9</v>
      </c>
      <c r="K1" s="7" t="s">
        <v>10</v>
      </c>
      <c r="L1" s="7" t="s">
        <v>11</v>
      </c>
      <c r="M1" s="7" t="s">
        <v>12</v>
      </c>
      <c r="N1" s="7" t="s">
        <v>13</v>
      </c>
      <c r="O1" s="7" t="s">
        <v>14</v>
      </c>
      <c r="P1" s="7" t="s">
        <v>15</v>
      </c>
    </row>
    <row r="2" spans="1:16" x14ac:dyDescent="0.35">
      <c r="A2" s="5">
        <v>45300</v>
      </c>
      <c r="B2" s="4" t="s">
        <v>16</v>
      </c>
      <c r="C2" s="4" t="s">
        <v>17</v>
      </c>
      <c r="D2" s="6">
        <v>0.33333333333333331</v>
      </c>
      <c r="E2" s="4" t="s">
        <v>21</v>
      </c>
      <c r="F2" s="4" t="s">
        <v>18</v>
      </c>
      <c r="G2" s="4" t="s">
        <v>18</v>
      </c>
      <c r="H2" s="4" t="s">
        <v>18</v>
      </c>
      <c r="I2" s="4" t="s">
        <v>18</v>
      </c>
      <c r="J2" s="4" t="s">
        <v>18</v>
      </c>
      <c r="K2" s="4" t="s">
        <v>18</v>
      </c>
      <c r="L2" s="4" t="s">
        <v>18</v>
      </c>
      <c r="M2" s="4"/>
      <c r="N2" s="4"/>
      <c r="O2" s="4"/>
      <c r="P2" s="4"/>
    </row>
    <row r="3" spans="1:16" x14ac:dyDescent="0.35">
      <c r="A3" s="5">
        <v>45300</v>
      </c>
      <c r="B3" s="4" t="s">
        <v>17</v>
      </c>
      <c r="C3" s="4" t="s">
        <v>16</v>
      </c>
      <c r="D3" s="6">
        <v>0.60416666666666663</v>
      </c>
      <c r="E3" s="4" t="s">
        <v>21</v>
      </c>
      <c r="F3" s="4" t="s">
        <v>18</v>
      </c>
      <c r="G3" s="4" t="s">
        <v>18</v>
      </c>
      <c r="H3" s="4" t="s">
        <v>18</v>
      </c>
      <c r="I3" s="4" t="s">
        <v>18</v>
      </c>
      <c r="J3" s="4" t="s">
        <v>18</v>
      </c>
      <c r="K3" s="4" t="s">
        <v>18</v>
      </c>
      <c r="L3" s="4" t="s">
        <v>18</v>
      </c>
      <c r="M3" s="4"/>
      <c r="N3" s="4"/>
      <c r="O3" s="4"/>
      <c r="P3" s="4"/>
    </row>
    <row r="4" spans="1:16" x14ac:dyDescent="0.35">
      <c r="A4" s="5">
        <v>45301</v>
      </c>
      <c r="B4" s="4" t="s">
        <v>16</v>
      </c>
      <c r="C4" s="4" t="s">
        <v>17</v>
      </c>
      <c r="D4" s="6">
        <v>0.33333333333333331</v>
      </c>
      <c r="E4" s="4" t="s">
        <v>21</v>
      </c>
      <c r="F4" s="4" t="s">
        <v>19</v>
      </c>
      <c r="G4" s="4" t="s">
        <v>19</v>
      </c>
      <c r="H4" s="4" t="s">
        <v>20</v>
      </c>
      <c r="I4" s="4"/>
      <c r="J4" s="4"/>
      <c r="K4" s="4"/>
      <c r="L4" s="4"/>
      <c r="M4" s="4"/>
      <c r="N4" s="4"/>
      <c r="O4" s="4"/>
      <c r="P4" s="4"/>
    </row>
    <row r="5" spans="1:16" x14ac:dyDescent="0.35">
      <c r="A5" s="5">
        <v>45301</v>
      </c>
      <c r="B5" s="4" t="s">
        <v>17</v>
      </c>
      <c r="C5" s="4" t="s">
        <v>16</v>
      </c>
      <c r="D5" s="6">
        <v>0.60416666666666663</v>
      </c>
      <c r="E5" s="4" t="s">
        <v>21</v>
      </c>
      <c r="F5" s="4" t="s">
        <v>19</v>
      </c>
      <c r="G5" s="4" t="s">
        <v>19</v>
      </c>
      <c r="H5" s="4" t="s">
        <v>20</v>
      </c>
      <c r="I5" s="4"/>
      <c r="J5" s="4"/>
      <c r="K5" s="4"/>
      <c r="L5" s="4"/>
      <c r="M5" s="4"/>
      <c r="N5" s="4"/>
      <c r="O5" s="4"/>
      <c r="P5" s="4" t="s">
        <v>18</v>
      </c>
    </row>
    <row r="6" spans="1:16" x14ac:dyDescent="0.35">
      <c r="A6" s="5">
        <v>45306</v>
      </c>
      <c r="B6" s="4" t="s">
        <v>16</v>
      </c>
      <c r="C6" s="4" t="s">
        <v>17</v>
      </c>
      <c r="D6" s="6">
        <v>0.33333333333333331</v>
      </c>
      <c r="E6" s="4" t="s">
        <v>21</v>
      </c>
      <c r="F6" s="4" t="s">
        <v>20</v>
      </c>
      <c r="G6" s="4" t="s">
        <v>19</v>
      </c>
      <c r="H6" s="4" t="s">
        <v>19</v>
      </c>
      <c r="I6" s="4" t="s">
        <v>19</v>
      </c>
      <c r="J6" s="4" t="s">
        <v>19</v>
      </c>
      <c r="K6" s="4" t="s">
        <v>18</v>
      </c>
      <c r="L6" s="4"/>
      <c r="M6" s="4"/>
      <c r="N6" s="4"/>
      <c r="O6" s="4"/>
      <c r="P6" s="4"/>
    </row>
    <row r="7" spans="1:16" x14ac:dyDescent="0.35">
      <c r="A7" s="5">
        <v>45306</v>
      </c>
      <c r="B7" s="4" t="s">
        <v>17</v>
      </c>
      <c r="C7" s="4" t="s">
        <v>16</v>
      </c>
      <c r="D7" s="6">
        <v>0.60416666666666663</v>
      </c>
      <c r="E7" s="4" t="s">
        <v>21</v>
      </c>
      <c r="F7" s="4"/>
      <c r="G7" s="4" t="s">
        <v>19</v>
      </c>
      <c r="H7" s="4" t="s">
        <v>19</v>
      </c>
      <c r="I7" s="4" t="s">
        <v>19</v>
      </c>
      <c r="J7" s="4" t="s">
        <v>19</v>
      </c>
      <c r="K7" s="4" t="s">
        <v>18</v>
      </c>
      <c r="L7" s="4"/>
      <c r="M7" s="4"/>
      <c r="N7" s="4"/>
      <c r="O7" s="4"/>
      <c r="P7" s="4"/>
    </row>
    <row r="8" spans="1:16" x14ac:dyDescent="0.35">
      <c r="A8" s="5">
        <v>45307</v>
      </c>
      <c r="B8" s="4" t="s">
        <v>16</v>
      </c>
      <c r="C8" s="4" t="s">
        <v>17</v>
      </c>
      <c r="D8" s="6">
        <v>0.33333333333333331</v>
      </c>
      <c r="E8" s="4" t="s">
        <v>21</v>
      </c>
      <c r="F8" s="4"/>
      <c r="G8" s="4"/>
      <c r="H8" s="4"/>
      <c r="I8" s="4"/>
      <c r="J8" s="4"/>
      <c r="K8" s="4"/>
      <c r="L8" s="4"/>
      <c r="M8" s="4"/>
      <c r="N8" s="4"/>
      <c r="O8" s="4"/>
      <c r="P8" s="4"/>
    </row>
    <row r="9" spans="1:16" x14ac:dyDescent="0.35">
      <c r="A9" s="5">
        <v>45307</v>
      </c>
      <c r="B9" s="4" t="s">
        <v>17</v>
      </c>
      <c r="C9" s="4" t="s">
        <v>16</v>
      </c>
      <c r="D9" s="6">
        <v>0.60416666666666663</v>
      </c>
      <c r="E9" s="4" t="s">
        <v>21</v>
      </c>
      <c r="F9" s="4" t="s">
        <v>20</v>
      </c>
      <c r="G9" s="4" t="s">
        <v>19</v>
      </c>
      <c r="H9" s="4"/>
      <c r="I9" s="4"/>
      <c r="J9" s="4"/>
      <c r="K9" s="4"/>
      <c r="L9" s="4"/>
      <c r="M9" s="4"/>
      <c r="N9" s="4"/>
      <c r="O9" s="4"/>
      <c r="P9" s="4" t="s">
        <v>18</v>
      </c>
    </row>
    <row r="10" spans="1:16" x14ac:dyDescent="0.35">
      <c r="A10" s="5">
        <v>45308</v>
      </c>
      <c r="B10" s="4" t="s">
        <v>16</v>
      </c>
      <c r="C10" s="4" t="s">
        <v>17</v>
      </c>
      <c r="D10" s="6">
        <v>0.33333333333333331</v>
      </c>
      <c r="E10" s="4" t="s">
        <v>21</v>
      </c>
      <c r="F10" s="4" t="s">
        <v>20</v>
      </c>
      <c r="G10" s="4" t="s">
        <v>20</v>
      </c>
      <c r="H10" s="4" t="s">
        <v>19</v>
      </c>
      <c r="I10" s="4" t="s">
        <v>19</v>
      </c>
      <c r="J10" s="4" t="s">
        <v>19</v>
      </c>
      <c r="K10" s="4" t="s">
        <v>18</v>
      </c>
      <c r="L10" s="4" t="s">
        <v>18</v>
      </c>
      <c r="M10" s="4" t="s">
        <v>18</v>
      </c>
      <c r="N10" s="4"/>
      <c r="O10" s="4"/>
      <c r="P10" s="4"/>
    </row>
    <row r="11" spans="1:16" x14ac:dyDescent="0.35">
      <c r="A11" s="5">
        <v>45308</v>
      </c>
      <c r="B11" s="4" t="s">
        <v>17</v>
      </c>
      <c r="C11" s="4" t="s">
        <v>16</v>
      </c>
      <c r="D11" s="6">
        <v>0.60416666666666663</v>
      </c>
      <c r="E11" s="4" t="s">
        <v>21</v>
      </c>
      <c r="F11" s="4" t="s">
        <v>20</v>
      </c>
      <c r="G11" s="4" t="s">
        <v>20</v>
      </c>
      <c r="H11" s="4" t="s">
        <v>19</v>
      </c>
      <c r="I11" s="4" t="s">
        <v>19</v>
      </c>
      <c r="J11" s="4" t="s">
        <v>19</v>
      </c>
      <c r="K11" s="4" t="s">
        <v>18</v>
      </c>
      <c r="L11" s="4" t="s">
        <v>18</v>
      </c>
      <c r="M11" s="4"/>
      <c r="N11" s="4"/>
      <c r="O11" s="4"/>
      <c r="P11" s="4"/>
    </row>
    <row r="12" spans="1:16" x14ac:dyDescent="0.35">
      <c r="A12" s="5">
        <v>45310</v>
      </c>
      <c r="B12" s="4" t="s">
        <v>16</v>
      </c>
      <c r="C12" s="4" t="s">
        <v>17</v>
      </c>
      <c r="D12" s="6">
        <v>0.33333333333333331</v>
      </c>
      <c r="E12" s="4" t="s">
        <v>21</v>
      </c>
      <c r="F12" s="4" t="s">
        <v>18</v>
      </c>
      <c r="G12" s="4" t="s">
        <v>18</v>
      </c>
      <c r="H12" s="4" t="s">
        <v>21</v>
      </c>
      <c r="I12" s="4"/>
      <c r="J12" s="4"/>
      <c r="K12" s="4"/>
      <c r="L12" s="4"/>
      <c r="M12" s="4"/>
      <c r="N12" s="4"/>
      <c r="O12" s="4"/>
      <c r="P12" s="4"/>
    </row>
    <row r="13" spans="1:16" x14ac:dyDescent="0.35">
      <c r="A13" s="5">
        <v>45310</v>
      </c>
      <c r="B13" s="4" t="s">
        <v>17</v>
      </c>
      <c r="C13" s="4" t="s">
        <v>16</v>
      </c>
      <c r="D13" s="6">
        <v>0.60416666666666663</v>
      </c>
      <c r="E13" s="4" t="s">
        <v>21</v>
      </c>
      <c r="F13" s="4" t="s">
        <v>18</v>
      </c>
      <c r="G13" s="4" t="s">
        <v>18</v>
      </c>
      <c r="H13" s="4" t="s">
        <v>20</v>
      </c>
      <c r="I13" s="4"/>
      <c r="J13" s="4"/>
      <c r="K13" s="4"/>
      <c r="L13" s="4"/>
      <c r="M13" s="4"/>
      <c r="N13" s="4"/>
      <c r="O13" s="4"/>
      <c r="P13" s="4"/>
    </row>
    <row r="14" spans="1:16" x14ac:dyDescent="0.35">
      <c r="A14" s="5">
        <v>45313</v>
      </c>
      <c r="B14" s="4" t="s">
        <v>16</v>
      </c>
      <c r="C14" s="4" t="s">
        <v>17</v>
      </c>
      <c r="D14" s="6">
        <v>0.33333333333333331</v>
      </c>
      <c r="E14" s="4" t="s">
        <v>21</v>
      </c>
      <c r="F14" s="4" t="s">
        <v>22</v>
      </c>
      <c r="G14" s="4"/>
      <c r="H14" s="4"/>
      <c r="I14" s="4"/>
      <c r="J14" s="4"/>
      <c r="K14" s="4"/>
      <c r="L14" s="4"/>
      <c r="M14" s="4"/>
      <c r="N14" s="4"/>
      <c r="O14" s="4"/>
      <c r="P14" s="4"/>
    </row>
    <row r="15" spans="1:16" x14ac:dyDescent="0.35">
      <c r="A15" s="5">
        <v>45313</v>
      </c>
      <c r="B15" s="4" t="s">
        <v>17</v>
      </c>
      <c r="C15" s="4" t="s">
        <v>16</v>
      </c>
      <c r="D15" s="6">
        <v>0.60416666666666663</v>
      </c>
      <c r="E15" s="4" t="s">
        <v>21</v>
      </c>
      <c r="F15" s="4" t="s">
        <v>22</v>
      </c>
      <c r="G15" s="4"/>
      <c r="H15" s="4"/>
      <c r="I15" s="4"/>
      <c r="J15" s="4"/>
      <c r="K15" s="4"/>
      <c r="L15" s="4"/>
      <c r="M15" s="4"/>
      <c r="N15" s="4"/>
      <c r="O15" s="4"/>
      <c r="P15" s="4" t="s">
        <v>22</v>
      </c>
    </row>
    <row r="16" spans="1:16" x14ac:dyDescent="0.35">
      <c r="A16" s="5">
        <v>45314</v>
      </c>
      <c r="B16" s="4" t="s">
        <v>16</v>
      </c>
      <c r="C16" s="4" t="s">
        <v>17</v>
      </c>
      <c r="D16" s="6">
        <v>0.33333333333333331</v>
      </c>
      <c r="E16" s="4" t="s">
        <v>21</v>
      </c>
      <c r="F16" s="4" t="s">
        <v>21</v>
      </c>
      <c r="G16" s="4" t="s">
        <v>18</v>
      </c>
      <c r="H16" s="4" t="s">
        <v>18</v>
      </c>
      <c r="I16" s="4"/>
      <c r="J16" s="4"/>
      <c r="K16" s="4"/>
      <c r="L16" s="4"/>
      <c r="M16" s="4"/>
      <c r="N16" s="4"/>
      <c r="O16" s="4"/>
      <c r="P16" s="4"/>
    </row>
    <row r="17" spans="1:16" x14ac:dyDescent="0.35">
      <c r="A17" s="5">
        <v>45314</v>
      </c>
      <c r="B17" s="4" t="s">
        <v>17</v>
      </c>
      <c r="C17" s="4" t="s">
        <v>16</v>
      </c>
      <c r="D17" s="6">
        <v>0.60416666666666663</v>
      </c>
      <c r="E17" s="4" t="s">
        <v>21</v>
      </c>
      <c r="F17" s="4" t="s">
        <v>21</v>
      </c>
      <c r="G17" s="4" t="s">
        <v>18</v>
      </c>
      <c r="H17" s="4" t="s">
        <v>18</v>
      </c>
      <c r="I17" s="4"/>
      <c r="J17" s="4"/>
      <c r="K17" s="4"/>
      <c r="L17" s="4"/>
      <c r="M17" s="4"/>
      <c r="N17" s="4"/>
      <c r="O17" s="4"/>
      <c r="P17" s="4"/>
    </row>
    <row r="18" spans="1:16" x14ac:dyDescent="0.35">
      <c r="A18" s="5">
        <v>45315</v>
      </c>
      <c r="B18" s="4" t="s">
        <v>16</v>
      </c>
      <c r="C18" s="4" t="s">
        <v>17</v>
      </c>
      <c r="D18" s="6">
        <v>0.33333333333333331</v>
      </c>
      <c r="E18" s="4" t="s">
        <v>21</v>
      </c>
      <c r="F18" s="4" t="s">
        <v>21</v>
      </c>
      <c r="G18" s="4" t="s">
        <v>18</v>
      </c>
      <c r="H18" s="4" t="s">
        <v>18</v>
      </c>
      <c r="I18" s="4"/>
      <c r="J18" s="4"/>
      <c r="K18" s="4"/>
      <c r="L18" s="4"/>
      <c r="M18" s="4"/>
      <c r="N18" s="4"/>
      <c r="O18" s="4"/>
      <c r="P18" s="4"/>
    </row>
    <row r="19" spans="1:16" x14ac:dyDescent="0.35">
      <c r="A19" s="5">
        <v>45315</v>
      </c>
      <c r="B19" s="4" t="s">
        <v>17</v>
      </c>
      <c r="C19" s="4" t="s">
        <v>16</v>
      </c>
      <c r="D19" s="6">
        <v>0.60416666666666663</v>
      </c>
      <c r="E19" s="4" t="s">
        <v>21</v>
      </c>
      <c r="F19" s="4" t="s">
        <v>21</v>
      </c>
      <c r="G19" s="4"/>
      <c r="H19" s="4"/>
      <c r="I19" s="4"/>
      <c r="J19" s="4"/>
      <c r="K19" s="4"/>
      <c r="L19" s="4"/>
      <c r="M19" s="4"/>
      <c r="N19" s="4"/>
      <c r="O19" s="4"/>
      <c r="P19" s="4"/>
    </row>
    <row r="20" spans="1:16" x14ac:dyDescent="0.35">
      <c r="A20" s="24">
        <v>45324</v>
      </c>
      <c r="B20" s="25" t="s">
        <v>16</v>
      </c>
      <c r="C20" s="25" t="s">
        <v>17</v>
      </c>
      <c r="D20" s="26">
        <v>0.33333333333333331</v>
      </c>
      <c r="E20" s="4" t="s">
        <v>30</v>
      </c>
      <c r="F20" s="25" t="s">
        <v>21</v>
      </c>
      <c r="G20" s="25" t="s">
        <v>21</v>
      </c>
      <c r="H20" s="25" t="s">
        <v>21</v>
      </c>
      <c r="I20" s="25" t="s">
        <v>21</v>
      </c>
      <c r="J20" s="25" t="s">
        <v>21</v>
      </c>
      <c r="K20" s="25" t="s">
        <v>21</v>
      </c>
      <c r="L20" s="25" t="s">
        <v>30</v>
      </c>
      <c r="M20" s="25" t="s">
        <v>18</v>
      </c>
      <c r="N20" s="25"/>
      <c r="O20" s="25"/>
      <c r="P20" s="25"/>
    </row>
    <row r="21" spans="1:16" x14ac:dyDescent="0.35">
      <c r="A21" s="1">
        <v>45324</v>
      </c>
      <c r="B21" t="s">
        <v>17</v>
      </c>
      <c r="C21" t="s">
        <v>16</v>
      </c>
      <c r="D21" s="27">
        <v>0.60416666666666663</v>
      </c>
      <c r="E21" s="4" t="s">
        <v>30</v>
      </c>
      <c r="F21" t="s">
        <v>21</v>
      </c>
      <c r="G21" t="s">
        <v>21</v>
      </c>
      <c r="H21" t="s">
        <v>21</v>
      </c>
      <c r="I21" t="s">
        <v>21</v>
      </c>
      <c r="J21" t="s">
        <v>21</v>
      </c>
      <c r="K21" t="s">
        <v>21</v>
      </c>
      <c r="L21" t="s">
        <v>30</v>
      </c>
      <c r="M21" t="s">
        <v>18</v>
      </c>
    </row>
    <row r="22" spans="1:16" x14ac:dyDescent="0.35">
      <c r="A22" s="24">
        <v>45328</v>
      </c>
      <c r="B22" s="25" t="s">
        <v>16</v>
      </c>
      <c r="C22" s="25" t="s">
        <v>17</v>
      </c>
      <c r="D22" s="26">
        <v>0.33333333333333331</v>
      </c>
      <c r="E22" s="4" t="s">
        <v>30</v>
      </c>
      <c r="F22" s="25" t="s">
        <v>20</v>
      </c>
      <c r="G22" s="25" t="s">
        <v>19</v>
      </c>
      <c r="H22" s="25" t="s">
        <v>19</v>
      </c>
      <c r="I22" s="25" t="s">
        <v>19</v>
      </c>
      <c r="J22" s="25"/>
      <c r="K22" s="25"/>
      <c r="L22" s="25"/>
      <c r="M22" s="25"/>
      <c r="N22" s="25"/>
      <c r="O22" s="25"/>
      <c r="P22" s="25"/>
    </row>
    <row r="23" spans="1:16" x14ac:dyDescent="0.35">
      <c r="A23" s="1">
        <v>45328</v>
      </c>
      <c r="B23" t="s">
        <v>17</v>
      </c>
      <c r="C23" t="s">
        <v>16</v>
      </c>
      <c r="D23" s="27">
        <v>0.60416666666666663</v>
      </c>
      <c r="E23" s="4" t="s">
        <v>30</v>
      </c>
      <c r="F23" t="s">
        <v>20</v>
      </c>
      <c r="G23" t="s">
        <v>19</v>
      </c>
      <c r="H23" t="s">
        <v>19</v>
      </c>
      <c r="I23" t="s">
        <v>19</v>
      </c>
    </row>
    <row r="24" spans="1:16" x14ac:dyDescent="0.35">
      <c r="A24" s="24">
        <v>45329</v>
      </c>
      <c r="B24" s="25" t="s">
        <v>16</v>
      </c>
      <c r="C24" s="25" t="s">
        <v>17</v>
      </c>
      <c r="D24" s="26">
        <v>0.33333333333333331</v>
      </c>
      <c r="E24" s="4" t="s">
        <v>30</v>
      </c>
      <c r="F24" s="25" t="s">
        <v>18</v>
      </c>
      <c r="G24" s="25" t="s">
        <v>18</v>
      </c>
      <c r="H24" s="25" t="s">
        <v>18</v>
      </c>
      <c r="I24" s="25" t="s">
        <v>18</v>
      </c>
      <c r="J24" s="25" t="s">
        <v>31</v>
      </c>
      <c r="K24" s="25" t="s">
        <v>31</v>
      </c>
      <c r="L24" s="25" t="s">
        <v>21</v>
      </c>
      <c r="M24" s="25"/>
      <c r="N24" s="25"/>
      <c r="O24" s="25"/>
      <c r="P24" s="25"/>
    </row>
    <row r="25" spans="1:16" x14ac:dyDescent="0.35">
      <c r="A25" s="1">
        <v>45329</v>
      </c>
      <c r="B25" t="s">
        <v>17</v>
      </c>
      <c r="C25" t="s">
        <v>16</v>
      </c>
      <c r="D25" s="27">
        <v>0.60416666666666663</v>
      </c>
      <c r="E25" s="4" t="s">
        <v>30</v>
      </c>
      <c r="F25" t="s">
        <v>31</v>
      </c>
      <c r="G25" t="s">
        <v>31</v>
      </c>
      <c r="H25" t="s">
        <v>21</v>
      </c>
    </row>
    <row r="26" spans="1:16" x14ac:dyDescent="0.35">
      <c r="A26" s="24">
        <v>45335</v>
      </c>
      <c r="B26" s="25" t="s">
        <v>16</v>
      </c>
      <c r="C26" s="25" t="s">
        <v>17</v>
      </c>
      <c r="D26" s="26">
        <v>0.33333333333333331</v>
      </c>
      <c r="E26" s="4" t="s">
        <v>30</v>
      </c>
      <c r="F26" s="25" t="s">
        <v>19</v>
      </c>
      <c r="G26" s="25" t="s">
        <v>19</v>
      </c>
      <c r="H26" s="25" t="s">
        <v>19</v>
      </c>
      <c r="I26" s="25" t="s">
        <v>19</v>
      </c>
      <c r="J26" s="25" t="s">
        <v>20</v>
      </c>
      <c r="K26" s="25" t="s">
        <v>20</v>
      </c>
      <c r="L26" s="25" t="s">
        <v>20</v>
      </c>
      <c r="M26" s="25" t="s">
        <v>20</v>
      </c>
      <c r="N26" s="25" t="s">
        <v>31</v>
      </c>
      <c r="O26" s="25"/>
      <c r="P26" s="25"/>
    </row>
    <row r="27" spans="1:16" x14ac:dyDescent="0.35">
      <c r="A27" s="1">
        <v>45335</v>
      </c>
      <c r="B27" t="s">
        <v>17</v>
      </c>
      <c r="C27" t="s">
        <v>16</v>
      </c>
      <c r="D27" s="27">
        <v>0.60416666666666663</v>
      </c>
      <c r="E27" s="4" t="s">
        <v>30</v>
      </c>
      <c r="F27" t="s">
        <v>19</v>
      </c>
      <c r="G27" t="s">
        <v>19</v>
      </c>
      <c r="H27" t="s">
        <v>19</v>
      </c>
      <c r="I27" t="s">
        <v>19</v>
      </c>
      <c r="J27" t="s">
        <v>20</v>
      </c>
    </row>
    <row r="28" spans="1:16" x14ac:dyDescent="0.35">
      <c r="A28" s="24">
        <v>45336</v>
      </c>
      <c r="B28" s="25" t="s">
        <v>16</v>
      </c>
      <c r="C28" s="25" t="s">
        <v>17</v>
      </c>
      <c r="D28" s="26">
        <v>0.33333333333333331</v>
      </c>
      <c r="E28" s="4" t="s">
        <v>30</v>
      </c>
      <c r="F28" s="25" t="s">
        <v>18</v>
      </c>
      <c r="G28" s="25" t="s">
        <v>18</v>
      </c>
      <c r="H28" s="25" t="s">
        <v>20</v>
      </c>
      <c r="I28" s="25" t="s">
        <v>20</v>
      </c>
      <c r="J28" s="25"/>
      <c r="K28" s="25"/>
      <c r="L28" s="25"/>
      <c r="M28" s="25"/>
      <c r="N28" s="25"/>
      <c r="O28" s="25"/>
      <c r="P28" s="25"/>
    </row>
    <row r="29" spans="1:16" x14ac:dyDescent="0.35">
      <c r="A29" s="1">
        <v>45336</v>
      </c>
      <c r="B29" t="s">
        <v>17</v>
      </c>
      <c r="C29" t="s">
        <v>16</v>
      </c>
      <c r="D29" s="27">
        <v>0.60416666666666663</v>
      </c>
      <c r="E29" s="4" t="s">
        <v>30</v>
      </c>
      <c r="F29" t="s">
        <v>18</v>
      </c>
      <c r="G29" t="s">
        <v>18</v>
      </c>
      <c r="H29" t="s">
        <v>20</v>
      </c>
    </row>
    <row r="30" spans="1:16" x14ac:dyDescent="0.35">
      <c r="A30" s="24">
        <v>45338</v>
      </c>
      <c r="B30" s="25" t="s">
        <v>16</v>
      </c>
      <c r="C30" s="25" t="s">
        <v>17</v>
      </c>
      <c r="D30" s="26">
        <v>0.33333333333333331</v>
      </c>
      <c r="E30" s="4" t="s">
        <v>30</v>
      </c>
      <c r="F30" s="25" t="s">
        <v>19</v>
      </c>
      <c r="G30" s="25" t="s">
        <v>19</v>
      </c>
      <c r="H30" s="25" t="s">
        <v>19</v>
      </c>
      <c r="I30" s="25" t="s">
        <v>19</v>
      </c>
      <c r="J30" s="25"/>
      <c r="K30" s="25"/>
      <c r="L30" s="25"/>
      <c r="M30" s="25"/>
      <c r="N30" s="25"/>
      <c r="O30" s="25"/>
      <c r="P30" s="25"/>
    </row>
    <row r="31" spans="1:16" x14ac:dyDescent="0.35">
      <c r="A31" s="1">
        <v>45338</v>
      </c>
      <c r="B31" t="s">
        <v>17</v>
      </c>
      <c r="C31" t="s">
        <v>16</v>
      </c>
      <c r="D31" s="27">
        <v>0.60416666666666663</v>
      </c>
      <c r="E31" s="4" t="s">
        <v>30</v>
      </c>
      <c r="F31" t="s">
        <v>19</v>
      </c>
      <c r="G31" t="s">
        <v>19</v>
      </c>
      <c r="H31" t="s">
        <v>19</v>
      </c>
      <c r="I31" t="s">
        <v>19</v>
      </c>
    </row>
    <row r="32" spans="1:16" x14ac:dyDescent="0.35">
      <c r="A32" s="24">
        <v>45341</v>
      </c>
      <c r="B32" s="25" t="s">
        <v>16</v>
      </c>
      <c r="C32" s="25" t="s">
        <v>32</v>
      </c>
      <c r="D32" s="26">
        <v>0.33333333333333331</v>
      </c>
      <c r="E32" s="4" t="s">
        <v>30</v>
      </c>
      <c r="F32" s="25" t="s">
        <v>18</v>
      </c>
      <c r="G32" s="25" t="s">
        <v>18</v>
      </c>
      <c r="H32" s="25" t="s">
        <v>18</v>
      </c>
      <c r="I32" s="25" t="s">
        <v>20</v>
      </c>
      <c r="J32" s="25"/>
      <c r="K32" s="25"/>
      <c r="L32" s="25"/>
      <c r="M32" s="25"/>
      <c r="N32" s="25"/>
      <c r="O32" s="25"/>
      <c r="P32" s="25"/>
    </row>
    <row r="33" spans="1:16" x14ac:dyDescent="0.35">
      <c r="A33" s="1">
        <v>45341</v>
      </c>
      <c r="B33" t="s">
        <v>32</v>
      </c>
      <c r="C33" t="s">
        <v>16</v>
      </c>
      <c r="D33" s="27">
        <v>0.60416666666666663</v>
      </c>
      <c r="E33" s="4" t="s">
        <v>30</v>
      </c>
      <c r="F33" t="s">
        <v>18</v>
      </c>
      <c r="G33" t="s">
        <v>18</v>
      </c>
      <c r="H33" t="s">
        <v>18</v>
      </c>
    </row>
    <row r="34" spans="1:16" x14ac:dyDescent="0.35">
      <c r="A34" s="24">
        <v>45342</v>
      </c>
      <c r="B34" s="25" t="s">
        <v>16</v>
      </c>
      <c r="C34" s="25" t="s">
        <v>17</v>
      </c>
      <c r="D34" s="26">
        <v>0.33333333333333331</v>
      </c>
      <c r="E34" s="4" t="s">
        <v>30</v>
      </c>
      <c r="F34" s="25" t="s">
        <v>19</v>
      </c>
      <c r="G34" s="25" t="s">
        <v>19</v>
      </c>
      <c r="H34" s="25" t="s">
        <v>21</v>
      </c>
      <c r="I34" s="25"/>
      <c r="J34" s="25"/>
      <c r="K34" s="25"/>
      <c r="L34" s="25"/>
      <c r="M34" s="25"/>
      <c r="N34" s="25"/>
      <c r="O34" s="25"/>
      <c r="P34" s="25"/>
    </row>
    <row r="35" spans="1:16" x14ac:dyDescent="0.35">
      <c r="A35" s="1">
        <v>45342</v>
      </c>
      <c r="B35" t="s">
        <v>17</v>
      </c>
      <c r="C35" t="s">
        <v>16</v>
      </c>
      <c r="D35" s="27">
        <v>0.60416666666666663</v>
      </c>
      <c r="E35" s="4" t="s">
        <v>30</v>
      </c>
      <c r="F35" t="s">
        <v>19</v>
      </c>
      <c r="G35" t="s">
        <v>19</v>
      </c>
      <c r="H35" t="s">
        <v>21</v>
      </c>
    </row>
    <row r="36" spans="1:16" x14ac:dyDescent="0.35">
      <c r="A36" s="24">
        <v>45343</v>
      </c>
      <c r="B36" s="25" t="s">
        <v>16</v>
      </c>
      <c r="C36" s="25" t="s">
        <v>17</v>
      </c>
      <c r="D36" s="26">
        <v>0.33333333333333331</v>
      </c>
      <c r="E36" s="4" t="s">
        <v>30</v>
      </c>
      <c r="F36" s="25" t="s">
        <v>18</v>
      </c>
      <c r="G36" s="25" t="s">
        <v>31</v>
      </c>
      <c r="H36" s="25" t="s">
        <v>31</v>
      </c>
      <c r="I36" s="25"/>
      <c r="J36" s="25"/>
      <c r="K36" s="25"/>
      <c r="L36" s="25"/>
      <c r="M36" s="25"/>
      <c r="N36" s="25"/>
      <c r="O36" s="25"/>
      <c r="P36" s="25"/>
    </row>
    <row r="37" spans="1:16" x14ac:dyDescent="0.35">
      <c r="A37" s="1">
        <v>45343</v>
      </c>
      <c r="B37" t="s">
        <v>17</v>
      </c>
      <c r="C37" t="s">
        <v>16</v>
      </c>
      <c r="D37" s="27">
        <v>0.60416666666666663</v>
      </c>
      <c r="E37" s="4" t="s">
        <v>30</v>
      </c>
      <c r="F37" t="s">
        <v>31</v>
      </c>
      <c r="G37" t="s">
        <v>31</v>
      </c>
      <c r="H37" t="s">
        <v>31</v>
      </c>
    </row>
    <row r="38" spans="1:16" x14ac:dyDescent="0.35">
      <c r="A38" s="24">
        <v>45348</v>
      </c>
      <c r="B38" s="25" t="s">
        <v>16</v>
      </c>
      <c r="C38" s="25" t="s">
        <v>17</v>
      </c>
      <c r="D38" s="26">
        <v>0.33333333333333331</v>
      </c>
      <c r="E38" s="4" t="s">
        <v>30</v>
      </c>
      <c r="F38" s="25" t="s">
        <v>20</v>
      </c>
      <c r="G38" s="25" t="s">
        <v>20</v>
      </c>
      <c r="H38" s="25"/>
      <c r="I38" s="25"/>
      <c r="J38" s="25"/>
      <c r="K38" s="25"/>
      <c r="L38" s="25"/>
      <c r="M38" s="25"/>
      <c r="N38" s="25"/>
      <c r="O38" s="25"/>
      <c r="P38" s="25"/>
    </row>
    <row r="39" spans="1:16" x14ac:dyDescent="0.35">
      <c r="A39" s="1">
        <v>45348</v>
      </c>
      <c r="B39" t="s">
        <v>17</v>
      </c>
      <c r="C39" t="s">
        <v>16</v>
      </c>
      <c r="D39" s="27">
        <v>0.60416666666666663</v>
      </c>
      <c r="E39" s="4" t="s">
        <v>30</v>
      </c>
      <c r="F39" t="s">
        <v>20</v>
      </c>
      <c r="G39" t="s">
        <v>20</v>
      </c>
      <c r="H39" t="s">
        <v>20</v>
      </c>
    </row>
    <row r="40" spans="1:16" x14ac:dyDescent="0.35">
      <c r="A40" s="24">
        <v>45351</v>
      </c>
      <c r="B40" s="25" t="s">
        <v>16</v>
      </c>
      <c r="C40" s="25" t="s">
        <v>17</v>
      </c>
      <c r="D40" s="26">
        <v>0.33333333333333331</v>
      </c>
      <c r="E40" s="4" t="s">
        <v>30</v>
      </c>
      <c r="F40" s="25" t="s">
        <v>20</v>
      </c>
      <c r="G40" s="25" t="s">
        <v>20</v>
      </c>
      <c r="H40" s="25" t="s">
        <v>20</v>
      </c>
      <c r="I40" s="25" t="s">
        <v>19</v>
      </c>
      <c r="J40" s="25" t="s">
        <v>19</v>
      </c>
      <c r="K40" s="25" t="s">
        <v>19</v>
      </c>
      <c r="L40" s="25" t="s">
        <v>19</v>
      </c>
      <c r="M40" s="25" t="s">
        <v>19</v>
      </c>
      <c r="N40" s="25" t="s">
        <v>31</v>
      </c>
      <c r="O40" s="25" t="s">
        <v>31</v>
      </c>
      <c r="P40" s="25"/>
    </row>
    <row r="41" spans="1:16" x14ac:dyDescent="0.35">
      <c r="A41" s="28">
        <v>45351</v>
      </c>
      <c r="B41" s="29" t="s">
        <v>17</v>
      </c>
      <c r="C41" s="29" t="s">
        <v>16</v>
      </c>
      <c r="D41" s="30">
        <v>0.60416666666666663</v>
      </c>
      <c r="E41" s="4" t="s">
        <v>30</v>
      </c>
      <c r="F41" s="29" t="s">
        <v>20</v>
      </c>
      <c r="G41" s="29" t="s">
        <v>20</v>
      </c>
      <c r="H41" s="29" t="s">
        <v>20</v>
      </c>
      <c r="I41" s="29" t="s">
        <v>19</v>
      </c>
      <c r="J41" s="29" t="s">
        <v>19</v>
      </c>
      <c r="K41" s="29" t="s">
        <v>19</v>
      </c>
      <c r="L41" s="29" t="s">
        <v>19</v>
      </c>
      <c r="M41" s="29" t="s">
        <v>19</v>
      </c>
      <c r="N41" s="29"/>
      <c r="O41" s="29"/>
      <c r="P41" s="29"/>
    </row>
  </sheetData>
  <dataValidations count="2">
    <dataValidation type="date" allowBlank="1" showInputMessage="1" showErrorMessage="1" errorTitle="Invalid Entry" error="The date format is incorrect. Please use the format DD/MM/YYYY. For example, for January 1, 2023, use 01/01/2023." promptTitle="Enter Date" prompt="Please enter the date in the format DD/MM/YYYY. For example, for January 1, 2023, enter 01/01/2023." sqref="A20:A41" xr:uid="{52ED4439-EF2C-4F58-AEE4-444B442824AC}">
      <formula1>45170</formula1>
      <formula2>46022</formula2>
    </dataValidation>
    <dataValidation allowBlank="1" showInputMessage="1" showErrorMessage="1" sqref="D38:D41" xr:uid="{044D1C2D-C93C-4E27-901B-AC45924FE27E}"/>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87E9EFFB-D03D-4E63-BF74-394731309CA2}">
          <x14:formula1>
            <xm:f>'C:\Users\CP\Downloads\[2024 Movement Planning -FEBRUARY 2024 (1).xlsx]Data'!#REF!</xm:f>
          </x14:formula1>
          <xm:sqref>F20:P41 B20:D37 B38:C41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7DF22-696D-4F15-B57E-0CB02BF66175}">
  <sheetPr codeName="Sheet4">
    <tabColor theme="4"/>
  </sheetPr>
  <dimension ref="A1:F7"/>
  <sheetViews>
    <sheetView zoomScale="120" zoomScaleNormal="120" workbookViewId="0">
      <selection activeCell="M18" sqref="M18"/>
    </sheetView>
  </sheetViews>
  <sheetFormatPr defaultColWidth="9.1796875" defaultRowHeight="14.5" x14ac:dyDescent="0.35"/>
  <cols>
    <col min="1" max="1" width="36" customWidth="1"/>
    <col min="2" max="6" width="9.453125" customWidth="1"/>
  </cols>
  <sheetData>
    <row r="1" spans="1:6" ht="28.15" customHeight="1" thickBot="1" x14ac:dyDescent="0.4">
      <c r="A1" s="18" t="s">
        <v>76</v>
      </c>
      <c r="B1" s="16" t="s">
        <v>20</v>
      </c>
      <c r="C1" s="16" t="s">
        <v>18</v>
      </c>
      <c r="D1" s="16" t="s">
        <v>27</v>
      </c>
      <c r="E1" s="16" t="s">
        <v>21</v>
      </c>
      <c r="F1" s="16" t="s">
        <v>19</v>
      </c>
    </row>
    <row r="2" spans="1:6" x14ac:dyDescent="0.35">
      <c r="A2" s="14" t="s">
        <v>20</v>
      </c>
      <c r="B2" s="3">
        <v>0</v>
      </c>
      <c r="C2" s="3">
        <v>0</v>
      </c>
      <c r="D2" s="3">
        <v>19.34</v>
      </c>
      <c r="E2" s="3">
        <v>0</v>
      </c>
      <c r="F2" s="3">
        <v>0</v>
      </c>
    </row>
    <row r="3" spans="1:6" x14ac:dyDescent="0.35">
      <c r="A3" s="14" t="s">
        <v>18</v>
      </c>
      <c r="B3" s="3">
        <v>29</v>
      </c>
      <c r="C3" s="3">
        <v>0</v>
      </c>
      <c r="D3" s="3">
        <v>14.5</v>
      </c>
      <c r="E3" s="3">
        <v>0</v>
      </c>
      <c r="F3" s="3">
        <v>0</v>
      </c>
    </row>
    <row r="4" spans="1:6" x14ac:dyDescent="0.35">
      <c r="A4" s="14" t="s">
        <v>27</v>
      </c>
      <c r="B4" s="3">
        <v>14.5</v>
      </c>
      <c r="C4" s="3">
        <v>0</v>
      </c>
      <c r="D4" s="3">
        <v>0</v>
      </c>
      <c r="E4" s="3">
        <v>0</v>
      </c>
      <c r="F4" s="3">
        <v>0</v>
      </c>
    </row>
    <row r="5" spans="1:6" x14ac:dyDescent="0.35">
      <c r="A5" s="14" t="s">
        <v>21</v>
      </c>
      <c r="B5" s="3">
        <v>0</v>
      </c>
      <c r="C5" s="3">
        <v>0</v>
      </c>
      <c r="D5" s="3">
        <v>19.34</v>
      </c>
      <c r="E5" s="3">
        <v>0</v>
      </c>
      <c r="F5" s="3">
        <v>14.5</v>
      </c>
    </row>
    <row r="6" spans="1:6" x14ac:dyDescent="0.35">
      <c r="A6" s="14" t="s">
        <v>19</v>
      </c>
      <c r="B6" s="3">
        <v>0</v>
      </c>
      <c r="C6" s="3">
        <v>0</v>
      </c>
      <c r="D6" s="3">
        <v>0</v>
      </c>
      <c r="E6" s="3">
        <v>14.5</v>
      </c>
      <c r="F6" s="3">
        <v>0</v>
      </c>
    </row>
    <row r="7" spans="1:6" x14ac:dyDescent="0.35">
      <c r="A7" s="14"/>
    </row>
  </sheetData>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Button 1">
              <controlPr defaultSize="0" print="0" autoFill="0" autoPict="0" macro="[0]!SummarizeSharedCosts">
                <anchor moveWithCells="1">
                  <from>
                    <xdr:col>9</xdr:col>
                    <xdr:colOff>31750</xdr:colOff>
                    <xdr:row>2</xdr:row>
                    <xdr:rowOff>19050</xdr:rowOff>
                  </from>
                  <to>
                    <xdr:col>11</xdr:col>
                    <xdr:colOff>552450</xdr:colOff>
                    <xdr:row>4</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DB773-28A2-41F0-B67E-A9659202096C}">
  <sheetPr codeName="Sheet2">
    <tabColor theme="4"/>
  </sheetPr>
  <dimension ref="A1:P27"/>
  <sheetViews>
    <sheetView zoomScale="140" zoomScaleNormal="140" workbookViewId="0">
      <selection activeCell="H25" sqref="H25"/>
    </sheetView>
  </sheetViews>
  <sheetFormatPr defaultColWidth="9.1796875" defaultRowHeight="14.5" x14ac:dyDescent="0.35"/>
  <cols>
    <col min="1" max="1" width="12.26953125" bestFit="1" customWidth="1"/>
    <col min="2" max="2" width="15.1796875" style="8" bestFit="1" customWidth="1"/>
    <col min="3" max="3" width="9.54296875" style="8" bestFit="1" customWidth="1"/>
    <col min="4" max="4" width="19.7265625" bestFit="1" customWidth="1"/>
    <col min="6" max="6" width="8.81640625" customWidth="1"/>
  </cols>
  <sheetData>
    <row r="1" spans="1:16" ht="15" thickBot="1" x14ac:dyDescent="0.4">
      <c r="A1" s="12" t="s">
        <v>23</v>
      </c>
      <c r="B1" s="13" t="s">
        <v>77</v>
      </c>
      <c r="C1" s="13" t="s">
        <v>78</v>
      </c>
      <c r="D1" s="12" t="s">
        <v>79</v>
      </c>
      <c r="F1" s="154" t="s">
        <v>80</v>
      </c>
      <c r="G1" s="154"/>
      <c r="H1" s="154"/>
    </row>
    <row r="2" spans="1:16" ht="15" thickBot="1" x14ac:dyDescent="0.4">
      <c r="A2" s="14" t="s">
        <v>18</v>
      </c>
      <c r="B2" s="22">
        <v>50</v>
      </c>
      <c r="C2" s="22">
        <v>21</v>
      </c>
      <c r="D2" s="23">
        <v>428.57142857142856</v>
      </c>
      <c r="E2" s="11"/>
      <c r="F2" s="151">
        <v>3000</v>
      </c>
      <c r="G2" s="152"/>
      <c r="H2" s="153"/>
      <c r="I2" s="11"/>
      <c r="J2" s="11"/>
      <c r="K2" s="11"/>
      <c r="L2" s="11"/>
      <c r="M2" s="11"/>
      <c r="N2" s="11"/>
      <c r="O2" s="11"/>
      <c r="P2" s="11"/>
    </row>
    <row r="3" spans="1:16" x14ac:dyDescent="0.35">
      <c r="A3" s="14" t="s">
        <v>19</v>
      </c>
      <c r="B3" s="22">
        <v>55</v>
      </c>
      <c r="C3" s="22">
        <v>17</v>
      </c>
      <c r="D3" s="23">
        <v>428.57142857142856</v>
      </c>
      <c r="E3" s="11"/>
      <c r="F3" s="11"/>
      <c r="G3" s="11"/>
      <c r="H3" s="11"/>
      <c r="I3" s="11"/>
      <c r="J3" s="11"/>
      <c r="K3" s="11"/>
      <c r="L3" s="11"/>
      <c r="M3" s="11"/>
      <c r="N3" s="11"/>
      <c r="O3" s="11"/>
      <c r="P3" s="11"/>
    </row>
    <row r="4" spans="1:16" x14ac:dyDescent="0.35">
      <c r="A4" s="14" t="s">
        <v>20</v>
      </c>
      <c r="B4" s="22">
        <v>31</v>
      </c>
      <c r="C4" s="22">
        <v>18</v>
      </c>
      <c r="D4" s="23">
        <v>428.57142857142856</v>
      </c>
      <c r="E4" s="11"/>
      <c r="F4" s="11"/>
      <c r="G4" s="11"/>
      <c r="H4" s="11"/>
      <c r="I4" s="11"/>
      <c r="J4" s="11"/>
      <c r="K4" s="11"/>
      <c r="L4" s="11"/>
      <c r="M4" s="11"/>
      <c r="N4" s="11"/>
      <c r="O4" s="11"/>
      <c r="P4" s="11"/>
    </row>
    <row r="5" spans="1:16" x14ac:dyDescent="0.35">
      <c r="A5" s="14" t="s">
        <v>21</v>
      </c>
      <c r="B5" s="22">
        <v>21</v>
      </c>
      <c r="C5" s="22">
        <v>11</v>
      </c>
      <c r="D5" s="23">
        <v>428.57142857142856</v>
      </c>
      <c r="E5" s="11"/>
      <c r="F5" s="11"/>
      <c r="G5" s="11"/>
      <c r="H5" s="11"/>
      <c r="I5" s="11"/>
      <c r="J5" s="11"/>
      <c r="K5" s="11"/>
      <c r="L5" s="11"/>
      <c r="M5" s="11"/>
      <c r="N5" s="11"/>
      <c r="O5" s="11"/>
      <c r="P5" s="11"/>
    </row>
    <row r="6" spans="1:16" x14ac:dyDescent="0.35">
      <c r="A6" s="14" t="s">
        <v>22</v>
      </c>
      <c r="B6" s="22">
        <v>3</v>
      </c>
      <c r="C6" s="22">
        <v>2</v>
      </c>
      <c r="D6" s="23">
        <v>428.57142857142856</v>
      </c>
      <c r="E6" s="11"/>
      <c r="F6" s="11"/>
      <c r="G6" s="11"/>
      <c r="H6" s="11"/>
      <c r="I6" s="11"/>
      <c r="J6" s="11"/>
      <c r="K6" s="11"/>
      <c r="L6" s="11"/>
      <c r="M6" s="11"/>
      <c r="N6" s="11"/>
      <c r="O6" s="11"/>
      <c r="P6" s="11"/>
    </row>
    <row r="7" spans="1:16" x14ac:dyDescent="0.35">
      <c r="A7" s="14" t="s">
        <v>30</v>
      </c>
      <c r="B7" s="22">
        <v>2</v>
      </c>
      <c r="C7" s="22">
        <v>2</v>
      </c>
      <c r="D7" s="23">
        <v>428.57142857142856</v>
      </c>
      <c r="E7" s="11"/>
      <c r="F7" s="11"/>
      <c r="G7" s="11"/>
      <c r="H7" s="11"/>
      <c r="I7" s="11"/>
      <c r="J7" s="11"/>
      <c r="K7" s="11"/>
      <c r="L7" s="11"/>
      <c r="M7" s="11"/>
      <c r="N7" s="11"/>
      <c r="O7" s="11"/>
      <c r="P7" s="11"/>
    </row>
    <row r="8" spans="1:16" x14ac:dyDescent="0.35">
      <c r="A8" s="14" t="s">
        <v>31</v>
      </c>
      <c r="B8" s="22">
        <v>12</v>
      </c>
      <c r="C8" s="22">
        <v>6</v>
      </c>
      <c r="D8" s="23">
        <v>428.57142857142856</v>
      </c>
      <c r="E8" s="11"/>
      <c r="F8" s="11"/>
      <c r="G8" s="11"/>
      <c r="H8" s="11"/>
      <c r="I8" s="11"/>
      <c r="J8" s="11"/>
      <c r="K8" s="11"/>
      <c r="L8" s="11"/>
      <c r="M8" s="11"/>
      <c r="N8" s="11"/>
      <c r="O8" s="11"/>
      <c r="P8" s="11"/>
    </row>
    <row r="9" spans="1:16" x14ac:dyDescent="0.35">
      <c r="A9" s="14"/>
      <c r="D9" s="11"/>
      <c r="E9" s="11"/>
      <c r="F9" s="11"/>
      <c r="G9" s="11"/>
      <c r="H9" s="11"/>
      <c r="I9" s="11"/>
      <c r="J9" s="11"/>
      <c r="K9" s="11"/>
      <c r="L9" s="11"/>
      <c r="M9" s="11"/>
      <c r="N9" s="11"/>
      <c r="O9" s="11"/>
      <c r="P9" s="11"/>
    </row>
    <row r="10" spans="1:16" x14ac:dyDescent="0.35">
      <c r="A10" s="14"/>
      <c r="D10" s="11"/>
      <c r="E10" s="11"/>
      <c r="F10" s="11"/>
      <c r="G10" s="11"/>
      <c r="H10" s="11"/>
      <c r="I10" s="11"/>
      <c r="J10" s="11"/>
      <c r="K10" s="11"/>
      <c r="L10" s="11"/>
      <c r="M10" s="11"/>
      <c r="N10" s="11"/>
      <c r="O10" s="11"/>
      <c r="P10" s="11"/>
    </row>
    <row r="11" spans="1:16" x14ac:dyDescent="0.35">
      <c r="A11" s="14"/>
      <c r="D11" s="11"/>
      <c r="E11" s="11"/>
      <c r="F11" s="11"/>
      <c r="G11" s="11"/>
      <c r="H11" s="11"/>
      <c r="I11" s="11"/>
      <c r="J11" s="11"/>
      <c r="K11" s="11"/>
      <c r="L11" s="11"/>
      <c r="M11" s="11"/>
      <c r="N11" s="11"/>
      <c r="O11" s="11"/>
      <c r="P11" s="11"/>
    </row>
    <row r="12" spans="1:16" x14ac:dyDescent="0.35">
      <c r="A12" s="14"/>
      <c r="D12" s="11"/>
      <c r="E12" s="11"/>
      <c r="F12" s="11"/>
      <c r="G12" s="11"/>
      <c r="H12" s="11"/>
      <c r="I12" s="11"/>
      <c r="J12" s="11"/>
      <c r="K12" s="11"/>
      <c r="L12" s="11"/>
      <c r="M12" s="11"/>
      <c r="N12" s="11"/>
      <c r="O12" s="11"/>
      <c r="P12" s="11"/>
    </row>
    <row r="13" spans="1:16" x14ac:dyDescent="0.35">
      <c r="A13" s="14"/>
      <c r="D13" s="11"/>
      <c r="E13" s="11"/>
      <c r="F13" s="11"/>
      <c r="G13" s="11"/>
      <c r="H13" s="11"/>
      <c r="I13" s="11"/>
      <c r="J13" s="11"/>
      <c r="K13" s="11"/>
      <c r="L13" s="11"/>
      <c r="M13" s="11"/>
      <c r="N13" s="11"/>
      <c r="O13" s="11"/>
      <c r="P13" s="11"/>
    </row>
    <row r="14" spans="1:16" x14ac:dyDescent="0.35">
      <c r="A14" s="14"/>
      <c r="D14" s="11"/>
      <c r="E14" s="11"/>
      <c r="F14" s="11"/>
      <c r="G14" s="11"/>
      <c r="H14" s="11"/>
      <c r="I14" s="11"/>
      <c r="J14" s="11"/>
      <c r="K14" s="11"/>
      <c r="L14" s="11"/>
      <c r="M14" s="11"/>
      <c r="N14" s="11"/>
      <c r="O14" s="11"/>
      <c r="P14" s="11"/>
    </row>
    <row r="15" spans="1:16" x14ac:dyDescent="0.35">
      <c r="A15" s="14"/>
      <c r="D15" s="11"/>
      <c r="E15" s="11"/>
      <c r="F15" s="11"/>
      <c r="G15" s="11"/>
      <c r="H15" s="11"/>
      <c r="I15" s="11"/>
      <c r="J15" s="11"/>
      <c r="K15" s="11"/>
      <c r="L15" s="11"/>
      <c r="M15" s="11"/>
      <c r="N15" s="11"/>
      <c r="O15" s="11"/>
      <c r="P15" s="11"/>
    </row>
    <row r="16" spans="1:16" x14ac:dyDescent="0.35">
      <c r="A16" s="14"/>
      <c r="D16" s="11"/>
      <c r="E16" s="11"/>
      <c r="F16" s="11"/>
      <c r="G16" s="11"/>
      <c r="H16" s="11"/>
      <c r="I16" s="11"/>
      <c r="J16" s="11"/>
      <c r="K16" s="11"/>
      <c r="L16" s="11"/>
      <c r="M16" s="11"/>
      <c r="N16" s="11"/>
      <c r="O16" s="11"/>
      <c r="P16" s="11"/>
    </row>
    <row r="17" spans="1:1" x14ac:dyDescent="0.35">
      <c r="A17" s="14"/>
    </row>
    <row r="18" spans="1:1" x14ac:dyDescent="0.35">
      <c r="A18" s="14"/>
    </row>
    <row r="19" spans="1:1" x14ac:dyDescent="0.35">
      <c r="A19" s="14"/>
    </row>
    <row r="20" spans="1:1" x14ac:dyDescent="0.35">
      <c r="A20" s="14"/>
    </row>
    <row r="21" spans="1:1" x14ac:dyDescent="0.35">
      <c r="A21" s="14"/>
    </row>
    <row r="22" spans="1:1" x14ac:dyDescent="0.35">
      <c r="A22" s="14"/>
    </row>
    <row r="23" spans="1:1" x14ac:dyDescent="0.35">
      <c r="A23" s="14"/>
    </row>
    <row r="24" spans="1:1" x14ac:dyDescent="0.35">
      <c r="A24" s="14"/>
    </row>
    <row r="25" spans="1:1" x14ac:dyDescent="0.35">
      <c r="A25" s="14"/>
    </row>
    <row r="26" spans="1:1" x14ac:dyDescent="0.35">
      <c r="A26" s="14"/>
    </row>
    <row r="27" spans="1:1" x14ac:dyDescent="0.35">
      <c r="A27" s="14"/>
    </row>
  </sheetData>
  <mergeCells count="2">
    <mergeCell ref="F2:H2"/>
    <mergeCell ref="F1:H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CreateSummarySheet">
                <anchor moveWithCells="1" sizeWithCells="1">
                  <from>
                    <xdr:col>5</xdr:col>
                    <xdr:colOff>57150</xdr:colOff>
                    <xdr:row>4</xdr:row>
                    <xdr:rowOff>69850</xdr:rowOff>
                  </from>
                  <to>
                    <xdr:col>7</xdr:col>
                    <xdr:colOff>488950</xdr:colOff>
                    <xdr:row>6</xdr:row>
                    <xdr:rowOff>57150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4430-77E5-4193-96D4-0F0399FC1E6A}">
  <sheetPr codeName="Sheet5">
    <tabColor rgb="FF0070C0"/>
  </sheetPr>
  <dimension ref="A1:E22"/>
  <sheetViews>
    <sheetView showGridLines="0" zoomScale="130" zoomScaleNormal="130" workbookViewId="0">
      <selection activeCell="G18" sqref="G18"/>
    </sheetView>
  </sheetViews>
  <sheetFormatPr defaultColWidth="9.1796875" defaultRowHeight="14.5" x14ac:dyDescent="0.35"/>
  <cols>
    <col min="1" max="1" width="11.81640625" bestFit="1" customWidth="1"/>
    <col min="2" max="2" width="19.453125" customWidth="1"/>
    <col min="3" max="5" width="24.54296875" customWidth="1"/>
  </cols>
  <sheetData>
    <row r="1" spans="1:5" ht="33" customHeight="1" thickBot="1" x14ac:dyDescent="0.4">
      <c r="A1" s="20" t="s">
        <v>29</v>
      </c>
      <c r="B1" s="19" t="s">
        <v>84</v>
      </c>
      <c r="C1" s="19" t="s">
        <v>81</v>
      </c>
      <c r="D1" s="19" t="s">
        <v>82</v>
      </c>
      <c r="E1" s="19" t="s">
        <v>83</v>
      </c>
    </row>
    <row r="2" spans="1:5" x14ac:dyDescent="0.35">
      <c r="A2" t="str">
        <f>IF(ISBLANK('Consolidated list'!A2),"",'Consolidated list'!A2)</f>
        <v>MDM</v>
      </c>
      <c r="B2" s="21">
        <f>_xlfn.XLOOKUP(A2,'4.3-Couts shuttle'!A:A,'4.3-Couts shuttle'!D:D," ")</f>
        <v>428.57142857142856</v>
      </c>
      <c r="C2" s="21">
        <f>IF(ISNA(SUM(INDEX('4.3-Couts hors shuttle'!$B:$Z, MATCH(A2, '4.3-Couts hors shuttle'!$A:$A, 0), 0))), "", SUM(INDEX('4.3-Couts hors shuttle'!$B:$Z, MATCH(A2, '4.3-Couts hors shuttle'!$A:$A, 0), 0)))</f>
        <v>43.5</v>
      </c>
      <c r="D2" s="21">
        <f>IF(SUM(B2:C2)=0, "", SUM(B2:C2))</f>
        <v>472.07142857142856</v>
      </c>
      <c r="E2" s="21">
        <f>IF(ISNA(SUM(INDEX('4.3-Couts hors shuttle'!$B:$Z, 0, MATCH(A2, '4.3-Couts hors shuttle'!$B$1:$Z$1, 0)))), "", SUM(INDEX('4.3-Couts hors shuttle'!$B:$Z, 0, MATCH(A2, '4.3-Couts hors shuttle'!$B$1:$Z$1, 0))))</f>
        <v>0</v>
      </c>
    </row>
    <row r="3" spans="1:5" x14ac:dyDescent="0.35">
      <c r="A3" t="str">
        <f>IF(ISBLANK('Consolidated list'!A3),"",'Consolidated list'!A3)</f>
        <v>DRC</v>
      </c>
      <c r="B3" s="21">
        <f>_xlfn.XLOOKUP(A3,'4.3-Couts shuttle'!A:A,'4.3-Couts shuttle'!D:D," ")</f>
        <v>428.57142857142856</v>
      </c>
      <c r="C3" s="21">
        <f>IF(ISNA(SUM(INDEX('4.3-Couts hors shuttle'!$B:$Z, MATCH(A3, '4.3-Couts hors shuttle'!$A:$A, 0), 0))), "", SUM(INDEX('4.3-Couts hors shuttle'!$B:$Z, MATCH(A3, '4.3-Couts hors shuttle'!$A:$A, 0), 0)))</f>
        <v>14.5</v>
      </c>
      <c r="D3" s="21">
        <f t="shared" ref="D3:D14" si="0">IF(SUM(B3:C3)=0, "", SUM(B3:C3))</f>
        <v>443.07142857142856</v>
      </c>
      <c r="E3" s="21">
        <f>IF(ISNA(SUM(INDEX('4.3-Couts hors shuttle'!$B:$Z, 0, MATCH(A3, '4.3-Couts hors shuttle'!$B$1:$Z$1, 0)))), "", SUM(INDEX('4.3-Couts hors shuttle'!$B:$Z, 0, MATCH(A3, '4.3-Couts hors shuttle'!$B$1:$Z$1, 0))))</f>
        <v>14.5</v>
      </c>
    </row>
    <row r="4" spans="1:5" x14ac:dyDescent="0.35">
      <c r="A4" t="str">
        <f>IF(ISBLANK('Consolidated list'!A4),"",'Consolidated list'!A4)</f>
        <v>ACF-S</v>
      </c>
      <c r="B4" s="21">
        <f>_xlfn.XLOOKUP(A4,'4.3-Couts shuttle'!A:A,'4.3-Couts shuttle'!D:D," ")</f>
        <v>428.57142857142856</v>
      </c>
      <c r="C4" s="21">
        <f>IF(ISNA(SUM(INDEX('4.3-Couts hors shuttle'!$B:$Z, MATCH(A4, '4.3-Couts hors shuttle'!$A:$A, 0), 0))), "", SUM(INDEX('4.3-Couts hors shuttle'!$B:$Z, MATCH(A4, '4.3-Couts hors shuttle'!$A:$A, 0), 0)))</f>
        <v>19.34</v>
      </c>
      <c r="D4" s="21">
        <f t="shared" si="0"/>
        <v>447.91142857142853</v>
      </c>
      <c r="E4" s="21">
        <f>IF(ISNA(SUM(INDEX('4.3-Couts hors shuttle'!$B:$Z, 0, MATCH(A4, '4.3-Couts hors shuttle'!$B$1:$Z$1, 0)))), "", SUM(INDEX('4.3-Couts hors shuttle'!$B:$Z, 0, MATCH(A4, '4.3-Couts hors shuttle'!$B$1:$Z$1, 0))))</f>
        <v>43.5</v>
      </c>
    </row>
    <row r="5" spans="1:5" x14ac:dyDescent="0.35">
      <c r="A5" t="str">
        <f>IF(ISBLANK('Consolidated list'!A5),"",'Consolidated list'!A5)</f>
        <v>SI</v>
      </c>
      <c r="B5" s="21">
        <f>_xlfn.XLOOKUP(A5,'4.3-Couts shuttle'!A:A,'4.3-Couts shuttle'!D:D," ")</f>
        <v>428.57142857142856</v>
      </c>
      <c r="C5" s="21">
        <f>IF(ISNA(SUM(INDEX('4.3-Couts hors shuttle'!$B:$Z, MATCH(A5, '4.3-Couts hors shuttle'!$A:$A, 0), 0))), "", SUM(INDEX('4.3-Couts hors shuttle'!$B:$Z, MATCH(A5, '4.3-Couts hors shuttle'!$A:$A, 0), 0)))</f>
        <v>33.840000000000003</v>
      </c>
      <c r="D5" s="21">
        <f t="shared" si="0"/>
        <v>462.41142857142859</v>
      </c>
      <c r="E5" s="21">
        <f>IF(ISNA(SUM(INDEX('4.3-Couts hors shuttle'!$B:$Z, 0, MATCH(A5, '4.3-Couts hors shuttle'!$B$1:$Z$1, 0)))), "", SUM(INDEX('4.3-Couts hors shuttle'!$B:$Z, 0, MATCH(A5, '4.3-Couts hors shuttle'!$B$1:$Z$1, 0))))</f>
        <v>14.5</v>
      </c>
    </row>
    <row r="6" spans="1:5" x14ac:dyDescent="0.35">
      <c r="A6" t="str">
        <f>IF(ISBLANK('Consolidated list'!A6),"",'Consolidated list'!A6)</f>
        <v>ACTED</v>
      </c>
      <c r="B6" s="21">
        <f>_xlfn.XLOOKUP(A6,'4.3-Couts shuttle'!A:A,'4.3-Couts shuttle'!D:D," ")</f>
        <v>428.57142857142856</v>
      </c>
      <c r="C6" s="21" t="str">
        <f>IF(ISNA(SUM(INDEX('4.3-Couts hors shuttle'!$B:$Z, MATCH(A6, '4.3-Couts hors shuttle'!$A:$A, 0), 0))), "", SUM(INDEX('4.3-Couts hors shuttle'!$B:$Z, MATCH(A6, '4.3-Couts hors shuttle'!$A:$A, 0), 0)))</f>
        <v/>
      </c>
      <c r="D6" s="21">
        <f t="shared" si="0"/>
        <v>428.57142857142856</v>
      </c>
      <c r="E6" s="21" t="str">
        <f>IF(ISNA(SUM(INDEX('4.3-Couts hors shuttle'!$B:$Z, 0, MATCH(A6, '4.3-Couts hors shuttle'!$B$1:$Z$1, 0)))), "", SUM(INDEX('4.3-Couts hors shuttle'!$B:$Z, 0, MATCH(A6, '4.3-Couts hors shuttle'!$B$1:$Z$1, 0))))</f>
        <v/>
      </c>
    </row>
    <row r="7" spans="1:5" x14ac:dyDescent="0.35">
      <c r="A7" t="str">
        <f>IF(ISBLANK('Consolidated list'!A7),"",'Consolidated list'!A7)</f>
        <v>WVI</v>
      </c>
      <c r="B7" s="21">
        <f>_xlfn.XLOOKUP(A7,'4.3-Couts shuttle'!A:A,'4.3-Couts shuttle'!D:D," ")</f>
        <v>428.57142857142856</v>
      </c>
      <c r="C7" s="21" t="str">
        <f>IF(ISNA(SUM(INDEX('4.3-Couts hors shuttle'!$B:$Z, MATCH(A7, '4.3-Couts hors shuttle'!$A:$A, 0), 0))), "", SUM(INDEX('4.3-Couts hors shuttle'!$B:$Z, MATCH(A7, '4.3-Couts hors shuttle'!$A:$A, 0), 0)))</f>
        <v/>
      </c>
      <c r="D7" s="21">
        <f t="shared" si="0"/>
        <v>428.57142857142856</v>
      </c>
      <c r="E7" s="21" t="str">
        <f>IF(ISNA(SUM(INDEX('4.3-Couts hors shuttle'!$B:$Z, 0, MATCH(A7, '4.3-Couts hors shuttle'!$B$1:$Z$1, 0)))), "", SUM(INDEX('4.3-Couts hors shuttle'!$B:$Z, 0, MATCH(A7, '4.3-Couts hors shuttle'!$B$1:$Z$1, 0))))</f>
        <v/>
      </c>
    </row>
    <row r="8" spans="1:5" x14ac:dyDescent="0.35">
      <c r="A8" t="str">
        <f>IF(ISBLANK('Consolidated list'!A8),"",'Consolidated list'!A8)</f>
        <v>TDH-L</v>
      </c>
      <c r="B8" s="9">
        <f>_xlfn.XLOOKUP(A8,'4.3-Couts shuttle'!A:A,'4.3-Couts shuttle'!D:D," ")</f>
        <v>428.57142857142856</v>
      </c>
      <c r="C8" s="9" t="str">
        <f>IF(ISNA(SUM(INDEX('4.3-Couts hors shuttle'!$B:$Z, MATCH(A8, '4.3-Couts hors shuttle'!$A:$A, 0), 0))), "", SUM(INDEX('4.3-Couts hors shuttle'!$B:$Z, MATCH(A8, '4.3-Couts hors shuttle'!$A:$A, 0), 0)))</f>
        <v/>
      </c>
      <c r="D8" s="9">
        <f t="shared" si="0"/>
        <v>428.57142857142856</v>
      </c>
      <c r="E8" s="9" t="str">
        <f>IF(ISNA(SUM(INDEX('4.3-Couts hors shuttle'!$B:$Z, 0, MATCH(A8, '4.3-Couts hors shuttle'!$B$1:$Z$1, 0)))), "", SUM(INDEX('4.3-Couts hors shuttle'!$B:$Z, 0, MATCH(A8, '4.3-Couts hors shuttle'!$B$1:$Z$1, 0))))</f>
        <v/>
      </c>
    </row>
    <row r="9" spans="1:5" x14ac:dyDescent="0.35">
      <c r="A9" t="str">
        <f>IF(ISBLANK('4.3-Couts hors shuttle'!A9),"",'4.3-Couts hors shuttle'!A9)</f>
        <v/>
      </c>
      <c r="B9" s="9" t="str">
        <f>_xlfn.XLOOKUP(A9,'4.3-Couts shuttle'!A:A,'4.3-Couts shuttle'!D:D," ")</f>
        <v xml:space="preserve"> </v>
      </c>
      <c r="C9" s="9" t="str">
        <f>IF(ISNA(SUM(INDEX('4.3-Couts hors shuttle'!$B:$Z, MATCH(A9, '4.3-Couts hors shuttle'!$A:$A, 0), 0))), "", SUM(INDEX('4.3-Couts hors shuttle'!$B:$Z, MATCH(A9, '4.3-Couts hors shuttle'!$A:$A, 0), 0)))</f>
        <v/>
      </c>
      <c r="D9" s="9" t="str">
        <f t="shared" si="0"/>
        <v/>
      </c>
      <c r="E9" s="9" t="str">
        <f>IF(ISNA(SUM(INDEX('4.3-Couts hors shuttle'!$B:$Z, 0, MATCH(A9, '4.3-Couts hors shuttle'!$B$1:$Z$1, 0)))), "", SUM(INDEX('4.3-Couts hors shuttle'!$B:$Z, 0, MATCH(A9, '4.3-Couts hors shuttle'!$B$1:$Z$1, 0))))</f>
        <v/>
      </c>
    </row>
    <row r="10" spans="1:5" x14ac:dyDescent="0.35">
      <c r="A10" t="str">
        <f>IF(ISBLANK('4.3-Couts hors shuttle'!A10),"",'4.3-Couts hors shuttle'!A10)</f>
        <v/>
      </c>
      <c r="B10" s="9" t="str">
        <f>_xlfn.XLOOKUP(A10,'4.3-Couts shuttle'!A:A,'4.3-Couts shuttle'!D:D," ")</f>
        <v xml:space="preserve"> </v>
      </c>
      <c r="C10" s="9" t="str">
        <f>IF(ISNA(SUM(INDEX('4.3-Couts hors shuttle'!$B:$Z, MATCH(A10, '4.3-Couts hors shuttle'!$A:$A, 0), 0))), "", SUM(INDEX('4.3-Couts hors shuttle'!$B:$Z, MATCH(A10, '4.3-Couts hors shuttle'!$A:$A, 0), 0)))</f>
        <v/>
      </c>
      <c r="D10" s="9" t="str">
        <f t="shared" si="0"/>
        <v/>
      </c>
      <c r="E10" s="9" t="str">
        <f>IF(ISNA(SUM(INDEX('4.3-Couts hors shuttle'!$B:$Z, 0, MATCH(A10, '4.3-Couts hors shuttle'!$B$1:$Z$1, 0)))), "", SUM(INDEX('4.3-Couts hors shuttle'!$B:$Z, 0, MATCH(A10, '4.3-Couts hors shuttle'!$B$1:$Z$1, 0))))</f>
        <v/>
      </c>
    </row>
    <row r="11" spans="1:5" x14ac:dyDescent="0.35">
      <c r="A11" t="str">
        <f>IF(ISBLANK('4.3-Couts hors shuttle'!A11),"",'4.3-Couts hors shuttle'!A11)</f>
        <v/>
      </c>
      <c r="B11" s="9" t="str">
        <f>_xlfn.XLOOKUP(A11,'4.3-Couts shuttle'!A:A,'4.3-Couts shuttle'!D:D," ")</f>
        <v xml:space="preserve"> </v>
      </c>
      <c r="C11" s="9" t="str">
        <f>IF(ISNA(SUM(INDEX('4.3-Couts hors shuttle'!$B:$Z, MATCH(A11, '4.3-Couts hors shuttle'!$A:$A, 0), 0))), "", SUM(INDEX('4.3-Couts hors shuttle'!$B:$Z, MATCH(A11, '4.3-Couts hors shuttle'!$A:$A, 0), 0)))</f>
        <v/>
      </c>
      <c r="D11" s="9" t="str">
        <f t="shared" si="0"/>
        <v/>
      </c>
      <c r="E11" s="9" t="str">
        <f>IF(ISNA(SUM(INDEX('4.3-Couts hors shuttle'!$B:$Z, 0, MATCH(A11, '4.3-Couts hors shuttle'!$B$1:$Z$1, 0)))), "", SUM(INDEX('4.3-Couts hors shuttle'!$B:$Z, 0, MATCH(A11, '4.3-Couts hors shuttle'!$B$1:$Z$1, 0))))</f>
        <v/>
      </c>
    </row>
    <row r="12" spans="1:5" x14ac:dyDescent="0.35">
      <c r="A12" t="str">
        <f>IF(ISBLANK('4.3-Couts hors shuttle'!A12),"",'4.3-Couts hors shuttle'!A12)</f>
        <v/>
      </c>
      <c r="B12" s="9" t="str">
        <f>_xlfn.XLOOKUP(A12,'4.3-Couts shuttle'!A:A,'4.3-Couts shuttle'!D:D," ")</f>
        <v xml:space="preserve"> </v>
      </c>
      <c r="C12" s="9" t="str">
        <f>IF(ISNA(SUM(INDEX('4.3-Couts hors shuttle'!$B:$Z, MATCH(A12, '4.3-Couts hors shuttle'!$A:$A, 0), 0))), "", SUM(INDEX('4.3-Couts hors shuttle'!$B:$Z, MATCH(A12, '4.3-Couts hors shuttle'!$A:$A, 0), 0)))</f>
        <v/>
      </c>
      <c r="D12" s="9" t="str">
        <f t="shared" si="0"/>
        <v/>
      </c>
      <c r="E12" s="9" t="str">
        <f>IF(ISNA(SUM(INDEX('4.3-Couts hors shuttle'!$B:$Z, 0, MATCH(A12, '4.3-Couts hors shuttle'!$B$1:$Z$1, 0)))), "", SUM(INDEX('4.3-Couts hors shuttle'!$B:$Z, 0, MATCH(A12, '4.3-Couts hors shuttle'!$B$1:$Z$1, 0))))</f>
        <v/>
      </c>
    </row>
    <row r="13" spans="1:5" x14ac:dyDescent="0.35">
      <c r="A13" t="str">
        <f>IF(ISBLANK('4.3-Couts hors shuttle'!A13),"",'4.3-Couts hors shuttle'!A13)</f>
        <v/>
      </c>
      <c r="B13" s="9" t="str">
        <f>_xlfn.XLOOKUP(A13,'4.3-Couts shuttle'!A:A,'4.3-Couts shuttle'!D:D," ")</f>
        <v xml:space="preserve"> </v>
      </c>
      <c r="C13" s="9" t="str">
        <f>IF(ISNA(SUM(INDEX('4.3-Couts hors shuttle'!$B:$Z, MATCH(A13, '4.3-Couts hors shuttle'!$A:$A, 0), 0))), "", SUM(INDEX('4.3-Couts hors shuttle'!$B:$Z, MATCH(A13, '4.3-Couts hors shuttle'!$A:$A, 0), 0)))</f>
        <v/>
      </c>
      <c r="D13" s="9" t="str">
        <f t="shared" si="0"/>
        <v/>
      </c>
      <c r="E13" s="9" t="str">
        <f>IF(ISNA(SUM(INDEX('4.3-Couts hors shuttle'!$B:$Z, 0, MATCH(A13, '4.3-Couts hors shuttle'!$B$1:$Z$1, 0)))), "", SUM(INDEX('4.3-Couts hors shuttle'!$B:$Z, 0, MATCH(A13, '4.3-Couts hors shuttle'!$B$1:$Z$1, 0))))</f>
        <v/>
      </c>
    </row>
    <row r="14" spans="1:5" x14ac:dyDescent="0.35">
      <c r="A14" t="str">
        <f>IF(ISBLANK('4.3-Couts hors shuttle'!A14),"",'4.3-Couts hors shuttle'!A14)</f>
        <v/>
      </c>
      <c r="B14" s="9" t="str">
        <f>_xlfn.XLOOKUP(A14,'4.3-Couts shuttle'!A:A,'4.3-Couts shuttle'!D:D," ")</f>
        <v xml:space="preserve"> </v>
      </c>
      <c r="C14" s="9" t="str">
        <f>IF(ISNA(SUM(INDEX('4.3-Couts hors shuttle'!$B:$Z, MATCH(A14, '4.3-Couts hors shuttle'!$A:$A, 0), 0))), "", SUM(INDEX('4.3-Couts hors shuttle'!$B:$Z, MATCH(A14, '4.3-Couts hors shuttle'!$A:$A, 0), 0)))</f>
        <v/>
      </c>
      <c r="D14" s="9" t="str">
        <f t="shared" si="0"/>
        <v/>
      </c>
      <c r="E14" s="9" t="str">
        <f>IF(ISNA(SUM(INDEX('4.3-Couts hors shuttle'!$B:$Z, 0, MATCH(A14, '4.3-Couts hors shuttle'!$B$1:$Z$1, 0)))), "", SUM(INDEX('4.3-Couts hors shuttle'!$B:$Z, 0, MATCH(A14, '4.3-Couts hors shuttle'!$B$1:$Z$1, 0))))</f>
        <v/>
      </c>
    </row>
    <row r="15" spans="1:5" x14ac:dyDescent="0.35">
      <c r="A15" t="str">
        <f>IF(ISBLANK('4.3-Couts hors shuttle'!A15),"",'4.3-Couts hors shuttle'!A15)</f>
        <v/>
      </c>
      <c r="B15" s="9" t="str">
        <f>_xlfn.XLOOKUP(A15,'4.3-Couts shuttle'!A:A,'4.3-Couts shuttle'!D:D," ")</f>
        <v xml:space="preserve"> </v>
      </c>
    </row>
    <row r="16" spans="1:5" x14ac:dyDescent="0.35">
      <c r="A16" t="str">
        <f>IF(ISBLANK('4.3-Couts hors shuttle'!A16),"",'4.3-Couts hors shuttle'!A16)</f>
        <v/>
      </c>
    </row>
    <row r="17" spans="1:1" x14ac:dyDescent="0.35">
      <c r="A17" t="str">
        <f>IF(ISBLANK('4.3-Couts hors shuttle'!A17),"",'4.3-Couts hors shuttle'!A17)</f>
        <v/>
      </c>
    </row>
    <row r="18" spans="1:1" x14ac:dyDescent="0.35">
      <c r="A18" t="str">
        <f>IF(ISBLANK('4.3-Couts hors shuttle'!A18),"",'4.3-Couts hors shuttle'!A18)</f>
        <v/>
      </c>
    </row>
    <row r="21" spans="1:1" x14ac:dyDescent="0.35">
      <c r="A21" s="133" t="s">
        <v>57</v>
      </c>
    </row>
    <row r="22" spans="1:1" x14ac:dyDescent="0.35">
      <c r="A22" s="133" t="s">
        <v>58</v>
      </c>
    </row>
  </sheetData>
  <sortState xmlns:xlrd2="http://schemas.microsoft.com/office/spreadsheetml/2017/richdata2" ref="A2:A6">
    <sortCondition ref="A2:A6"/>
  </sortState>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8B410-799A-4E3C-8A25-3ED7E50EB2E8}">
  <dimension ref="B3:J23"/>
  <sheetViews>
    <sheetView workbookViewId="0">
      <selection activeCell="B24" sqref="B24"/>
    </sheetView>
  </sheetViews>
  <sheetFormatPr defaultColWidth="11.453125" defaultRowHeight="14.5" x14ac:dyDescent="0.35"/>
  <cols>
    <col min="2" max="2" width="100.7265625" customWidth="1"/>
  </cols>
  <sheetData>
    <row r="3" spans="2:10" x14ac:dyDescent="0.35">
      <c r="B3" s="110"/>
    </row>
    <row r="4" spans="2:10" x14ac:dyDescent="0.35">
      <c r="B4" s="111" t="s">
        <v>85</v>
      </c>
      <c r="C4" s="111" t="s">
        <v>54</v>
      </c>
      <c r="J4" s="111"/>
    </row>
    <row r="5" spans="2:10" x14ac:dyDescent="0.35">
      <c r="B5" s="111" t="s">
        <v>86</v>
      </c>
      <c r="H5" s="111"/>
    </row>
    <row r="6" spans="2:10" x14ac:dyDescent="0.35">
      <c r="B6" s="111"/>
    </row>
    <row r="7" spans="2:10" ht="17.5" x14ac:dyDescent="0.35">
      <c r="B7" s="112" t="s">
        <v>87</v>
      </c>
    </row>
    <row r="8" spans="2:10" x14ac:dyDescent="0.35">
      <c r="B8" s="111"/>
    </row>
    <row r="9" spans="2:10" x14ac:dyDescent="0.35">
      <c r="B9" s="111" t="s">
        <v>88</v>
      </c>
    </row>
    <row r="10" spans="2:10" x14ac:dyDescent="0.35">
      <c r="B10" s="54"/>
    </row>
    <row r="11" spans="2:10" x14ac:dyDescent="0.35">
      <c r="B11" s="111"/>
    </row>
    <row r="12" spans="2:10" x14ac:dyDescent="0.35">
      <c r="B12" s="111" t="s">
        <v>89</v>
      </c>
    </row>
    <row r="13" spans="2:10" x14ac:dyDescent="0.35">
      <c r="B13" s="111"/>
    </row>
    <row r="14" spans="2:10" x14ac:dyDescent="0.35">
      <c r="B14" s="113"/>
    </row>
    <row r="15" spans="2:10" x14ac:dyDescent="0.35">
      <c r="B15" s="111" t="s">
        <v>90</v>
      </c>
    </row>
    <row r="16" spans="2:10" x14ac:dyDescent="0.35">
      <c r="B16" s="111"/>
    </row>
    <row r="17" spans="2:7" x14ac:dyDescent="0.35">
      <c r="B17" s="111"/>
    </row>
    <row r="18" spans="2:7" x14ac:dyDescent="0.35">
      <c r="B18" s="111"/>
    </row>
    <row r="19" spans="2:7" x14ac:dyDescent="0.35">
      <c r="B19" s="111" t="s">
        <v>91</v>
      </c>
    </row>
    <row r="20" spans="2:7" x14ac:dyDescent="0.35">
      <c r="B20" s="111" t="s">
        <v>92</v>
      </c>
      <c r="C20" s="111"/>
      <c r="E20" s="111"/>
    </row>
    <row r="21" spans="2:7" x14ac:dyDescent="0.35">
      <c r="B21" s="111"/>
    </row>
    <row r="22" spans="2:7" x14ac:dyDescent="0.35">
      <c r="B22" t="s">
        <v>93</v>
      </c>
      <c r="G22" s="111"/>
    </row>
    <row r="23" spans="2:7" x14ac:dyDescent="0.35">
      <c r="B23" s="111"/>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5ACA-0789-4A45-AD7F-8AA90C65D6DF}">
  <sheetPr codeName="Sheet6"/>
  <dimension ref="A1:A9"/>
  <sheetViews>
    <sheetView workbookViewId="0">
      <selection activeCell="M21" sqref="M21"/>
    </sheetView>
  </sheetViews>
  <sheetFormatPr defaultColWidth="9.1796875" defaultRowHeight="14.5" x14ac:dyDescent="0.35"/>
  <sheetData>
    <row r="1" spans="1:1" x14ac:dyDescent="0.35">
      <c r="A1" s="15"/>
    </row>
    <row r="2" spans="1:1" x14ac:dyDescent="0.35">
      <c r="A2" t="s">
        <v>18</v>
      </c>
    </row>
    <row r="3" spans="1:1" x14ac:dyDescent="0.35">
      <c r="A3" t="s">
        <v>19</v>
      </c>
    </row>
    <row r="4" spans="1:1" x14ac:dyDescent="0.35">
      <c r="A4" t="s">
        <v>20</v>
      </c>
    </row>
    <row r="5" spans="1:1" x14ac:dyDescent="0.35">
      <c r="A5" t="s">
        <v>21</v>
      </c>
    </row>
    <row r="6" spans="1:1" x14ac:dyDescent="0.35">
      <c r="A6" t="s">
        <v>22</v>
      </c>
    </row>
    <row r="7" spans="1:1" x14ac:dyDescent="0.35">
      <c r="A7" t="s">
        <v>30</v>
      </c>
    </row>
    <row r="8" spans="1:1" x14ac:dyDescent="0.35">
      <c r="A8" t="s">
        <v>31</v>
      </c>
    </row>
    <row r="9" spans="1:1" x14ac:dyDescent="0.35">
      <c r="A9" t="s">
        <v>27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7C0B35A55734A4294892919637D5679" ma:contentTypeVersion="16" ma:contentTypeDescription="Crear nuevo documento." ma:contentTypeScope="" ma:versionID="586bb8490a63d5ff8f12d3b4b8801346">
  <xsd:schema xmlns:xsd="http://www.w3.org/2001/XMLSchema" xmlns:xs="http://www.w3.org/2001/XMLSchema" xmlns:p="http://schemas.microsoft.com/office/2006/metadata/properties" xmlns:ns2="f3072275-53d7-481e-8914-54db29348cfd" xmlns:ns3="e439e28d-e2d6-4e78-bd3b-9d416c87ae44" targetNamespace="http://schemas.microsoft.com/office/2006/metadata/properties" ma:root="true" ma:fieldsID="3dd9aade6ecde49b6ed4bbc41bb733e7" ns2:_="" ns3:_="">
    <xsd:import namespace="f3072275-53d7-481e-8914-54db29348cfd"/>
    <xsd:import namespace="e439e28d-e2d6-4e78-bd3b-9d416c87ae4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072275-53d7-481e-8914-54db29348cfd"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e25da79b-b871-4bcc-9063-806c3b05a408}" ma:internalName="TaxCatchAll" ma:showField="CatchAllData" ma:web="f3072275-53d7-481e-8914-54db29348cf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439e28d-e2d6-4e78-bd3b-9d416c87ae4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bd1fac24-fa5f-4c78-aa1e-39bd4be909f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439e28d-e2d6-4e78-bd3b-9d416c87ae44">
      <Terms xmlns="http://schemas.microsoft.com/office/infopath/2007/PartnerControls"/>
    </lcf76f155ced4ddcb4097134ff3c332f>
    <TaxCatchAll xmlns="f3072275-53d7-481e-8914-54db29348cfd" xsi:nil="true"/>
  </documentManagement>
</p:properties>
</file>

<file path=customXml/itemProps1.xml><?xml version="1.0" encoding="utf-8"?>
<ds:datastoreItem xmlns:ds="http://schemas.openxmlformats.org/officeDocument/2006/customXml" ds:itemID="{BB77BF06-A3F4-424C-A24B-DC023F4309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072275-53d7-481e-8914-54db29348cfd"/>
    <ds:schemaRef ds:uri="e439e28d-e2d6-4e78-bd3b-9d416c87ae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83542D-1642-496C-9A66-F21AEEA8C03F}">
  <ds:schemaRefs>
    <ds:schemaRef ds:uri="http://schemas.microsoft.com/sharepoint/v3/contenttype/forms"/>
  </ds:schemaRefs>
</ds:datastoreItem>
</file>

<file path=customXml/itemProps3.xml><?xml version="1.0" encoding="utf-8"?>
<ds:datastoreItem xmlns:ds="http://schemas.openxmlformats.org/officeDocument/2006/customXml" ds:itemID="{DC078A5A-DD27-4C02-9AC5-9324B46D1027}">
  <ds:schemaRefs>
    <ds:schemaRef ds:uri="http://schemas.microsoft.com/office/2006/metadata/properties"/>
    <ds:schemaRef ds:uri="http://purl.org/dc/terms/"/>
    <ds:schemaRef ds:uri="http://www.w3.org/XML/1998/namespace"/>
    <ds:schemaRef ds:uri="http://schemas.microsoft.com/office/2006/documentManagement/types"/>
    <ds:schemaRef ds:uri="http://purl.org/dc/dcmitype/"/>
    <ds:schemaRef ds:uri="http://schemas.openxmlformats.org/package/2006/metadata/core-properties"/>
    <ds:schemaRef ds:uri="e439e28d-e2d6-4e78-bd3b-9d416c87ae44"/>
    <ds:schemaRef ds:uri="http://purl.org/dc/elements/1.1/"/>
    <ds:schemaRef ds:uri="f3072275-53d7-481e-8914-54db29348cf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4.1-Couts de base (annuel)</vt:lpstr>
      <vt:lpstr>4.2-Collecte des données</vt:lpstr>
      <vt:lpstr>4.3-Données hors shuttle</vt:lpstr>
      <vt:lpstr>4.3-Données shuttle</vt:lpstr>
      <vt:lpstr>4.3-Couts hors shuttle</vt:lpstr>
      <vt:lpstr>4.3-Couts shuttle</vt:lpstr>
      <vt:lpstr>4.3-Bilan</vt:lpstr>
      <vt:lpstr>4.4-Demande remboursement</vt:lpstr>
      <vt:lpstr>Consolidated list</vt:lpstr>
      <vt:lpstr>'4.4-Demande remboursement'!_Toc220231495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Theresa Dennen</dc:creator>
  <cp:lastModifiedBy>Genevieve O'Connor</cp:lastModifiedBy>
  <dcterms:created xsi:type="dcterms:W3CDTF">2024-02-28T06:23:31Z</dcterms:created>
  <dcterms:modified xsi:type="dcterms:W3CDTF">2025-02-14T16:23:58Z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0x01010097C0B35A55734A4294892919637D5679</vt:lpwstr>
  </property>
  <property fmtid="{D5CDD505-2E9C-101B-9397-08002B2CF9AE}" pid="3" name="MediaServiceImageTags">
    <vt:lpwstr/>
  </property>
</Properties>
</file>